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305"/>
  <workbookPr/>
  <mc:AlternateContent xmlns:mc="http://schemas.openxmlformats.org/markup-compatibility/2006">
    <mc:Choice Requires="x15">
      <x15ac:absPath xmlns:x15ac="http://schemas.microsoft.com/office/spreadsheetml/2010/11/ac" url="C:\Users\TEMBOKLATChico\OneDrive - ENABEL\Documents\Document\DOSSIERS MP\000\COORDINATION SUD UBANGI\COD22023-10184-Centre culturel Ngoma\preparation\"/>
    </mc:Choice>
  </mc:AlternateContent>
  <xr:revisionPtr revIDLastSave="0" documentId="8_{3D4534C6-E7AA-49DF-9D3F-ECD6B6A7A910}" xr6:coauthVersionLast="47" xr6:coauthVersionMax="47" xr10:uidLastSave="{00000000-0000-0000-0000-000000000000}"/>
  <bookViews>
    <workbookView xWindow="-110" yWindow="-110" windowWidth="19420" windowHeight="10300" firstSheet="2" activeTab="2" xr2:uid="{00000000-000D-0000-FFFF-FFFF00000000}"/>
  </bookViews>
  <sheets>
    <sheet name="Récap. G" sheetId="29" r:id="rId1"/>
    <sheet name="TF" sheetId="43" r:id="rId2"/>
    <sheet name="TC1" sheetId="46" r:id="rId3"/>
  </sheets>
  <definedNames>
    <definedName name="_xlnm.Print_Area" localSheetId="0">'Récap. G'!$A$1:$C$17</definedName>
    <definedName name="_xlnm.Print_Area" localSheetId="2">'TC1'!$A$1:$F$40</definedName>
    <definedName name="_xlnm.Print_Area" localSheetId="1">TF!$A$1:$F$968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0" i="43" l="1"/>
  <c r="F749" i="43"/>
  <c r="F748" i="43"/>
  <c r="F747" i="43"/>
  <c r="D745" i="43"/>
  <c r="F745" i="43" s="1"/>
  <c r="D744" i="43"/>
  <c r="D743" i="43"/>
  <c r="F743" i="43" s="1"/>
  <c r="D739" i="43"/>
  <c r="F739" i="43" s="1"/>
  <c r="F738" i="43"/>
  <c r="F737" i="43"/>
  <c r="F735" i="43"/>
  <c r="F734" i="43"/>
  <c r="F733" i="43"/>
  <c r="F732" i="43"/>
  <c r="F731" i="43"/>
  <c r="D726" i="43"/>
  <c r="F726" i="43" s="1"/>
  <c r="D725" i="43"/>
  <c r="F725" i="43" s="1"/>
  <c r="D722" i="43"/>
  <c r="F722" i="43" s="1"/>
  <c r="D721" i="43"/>
  <c r="F721" i="43" s="1"/>
  <c r="D720" i="43"/>
  <c r="F720" i="43" s="1"/>
  <c r="D719" i="43"/>
  <c r="F719" i="43" s="1"/>
  <c r="D718" i="43"/>
  <c r="F718" i="43" s="1"/>
  <c r="D717" i="43"/>
  <c r="F717" i="43" s="1"/>
  <c r="F716" i="43"/>
  <c r="F723" i="43" l="1"/>
  <c r="F740" i="43"/>
  <c r="F744" i="43"/>
  <c r="F751" i="43" s="1"/>
  <c r="F727" i="43"/>
  <c r="F753" i="43" l="1"/>
  <c r="D160" i="43"/>
  <c r="D161" i="43"/>
  <c r="D800" i="43"/>
  <c r="D785" i="43"/>
  <c r="D791" i="43" s="1"/>
  <c r="D770" i="43"/>
  <c r="D790" i="43" s="1"/>
  <c r="D772" i="43"/>
  <c r="D765" i="43"/>
  <c r="D762" i="43"/>
  <c r="F902" i="43" l="1"/>
  <c r="F903" i="43" s="1"/>
  <c r="F905" i="43" s="1"/>
  <c r="F926" i="43"/>
  <c r="F927" i="43" s="1"/>
  <c r="F889" i="43"/>
  <c r="F888" i="43"/>
  <c r="F887" i="43"/>
  <c r="F882" i="43"/>
  <c r="F883" i="43" s="1"/>
  <c r="F878" i="43"/>
  <c r="F877" i="43"/>
  <c r="F876" i="43"/>
  <c r="F874" i="43"/>
  <c r="F873" i="43"/>
  <c r="F872" i="43"/>
  <c r="F871" i="43"/>
  <c r="F868" i="43"/>
  <c r="F867" i="43"/>
  <c r="F866" i="43"/>
  <c r="F865" i="43"/>
  <c r="F864" i="43"/>
  <c r="F859" i="43"/>
  <c r="F856" i="43"/>
  <c r="F852" i="43"/>
  <c r="F850" i="43"/>
  <c r="F848" i="43"/>
  <c r="F846" i="43"/>
  <c r="F844" i="43"/>
  <c r="F839" i="43"/>
  <c r="F840" i="43" s="1"/>
  <c r="F833" i="43"/>
  <c r="F834" i="43" s="1"/>
  <c r="F161" i="43"/>
  <c r="F165" i="43"/>
  <c r="F164" i="43"/>
  <c r="F162" i="43"/>
  <c r="F160" i="43"/>
  <c r="F30" i="43"/>
  <c r="D802" i="43"/>
  <c r="F802" i="43" s="1"/>
  <c r="F801" i="43"/>
  <c r="F800" i="43"/>
  <c r="F799" i="43"/>
  <c r="F798" i="43"/>
  <c r="F794" i="43"/>
  <c r="F788" i="43"/>
  <c r="F781" i="43"/>
  <c r="F780" i="43"/>
  <c r="F779" i="43"/>
  <c r="F772" i="43"/>
  <c r="F771" i="43"/>
  <c r="F765" i="43"/>
  <c r="F764" i="43"/>
  <c r="D763" i="43"/>
  <c r="F763" i="43" s="1"/>
  <c r="F762" i="43"/>
  <c r="F862" i="43" l="1"/>
  <c r="F854" i="43"/>
  <c r="F890" i="43"/>
  <c r="F869" i="43"/>
  <c r="F879" i="43"/>
  <c r="F790" i="43"/>
  <c r="F770" i="43"/>
  <c r="F773" i="43" s="1"/>
  <c r="D793" i="43"/>
  <c r="F766" i="43"/>
  <c r="D796" i="43"/>
  <c r="F796" i="43" s="1"/>
  <c r="F791" i="43"/>
  <c r="F778" i="43"/>
  <c r="F782" i="43" s="1"/>
  <c r="F785" i="43"/>
  <c r="F786" i="43" s="1"/>
  <c r="F892" i="43" l="1"/>
  <c r="D795" i="43"/>
  <c r="F793" i="43"/>
  <c r="D797" i="43"/>
  <c r="F795" i="43" l="1"/>
  <c r="F797" i="43"/>
  <c r="F803" i="43" l="1"/>
  <c r="F805" i="43" s="1"/>
  <c r="F807" i="43" s="1"/>
  <c r="F438" i="43"/>
  <c r="F437" i="43"/>
  <c r="F436" i="43"/>
  <c r="F611" i="43" l="1"/>
  <c r="F612" i="43"/>
  <c r="F613" i="43"/>
  <c r="F614" i="43"/>
  <c r="F615" i="43"/>
  <c r="F616" i="43"/>
  <c r="F617" i="43"/>
  <c r="D462" i="43"/>
  <c r="F462" i="43" s="1"/>
  <c r="D474" i="43"/>
  <c r="F474" i="43" s="1"/>
  <c r="D451" i="43"/>
  <c r="F451" i="43" s="1"/>
  <c r="D516" i="43"/>
  <c r="F516" i="43" s="1"/>
  <c r="D518" i="43"/>
  <c r="F518" i="43" s="1"/>
  <c r="D464" i="43"/>
  <c r="D534" i="43"/>
  <c r="F534" i="43" s="1"/>
  <c r="D536" i="43"/>
  <c r="F536" i="43" s="1"/>
  <c r="D538" i="43"/>
  <c r="F538" i="43" s="1"/>
  <c r="F482" i="43"/>
  <c r="D470" i="43"/>
  <c r="F470" i="43" s="1"/>
  <c r="D471" i="43"/>
  <c r="F471" i="43" s="1"/>
  <c r="D448" i="43"/>
  <c r="F448" i="43" s="1"/>
  <c r="D449" i="43"/>
  <c r="F449" i="43" s="1"/>
  <c r="D450" i="43"/>
  <c r="F450" i="43" s="1"/>
  <c r="D456" i="43"/>
  <c r="F456" i="43" s="1"/>
  <c r="D431" i="43"/>
  <c r="F431" i="43" s="1"/>
  <c r="D432" i="43"/>
  <c r="D433" i="43"/>
  <c r="F433" i="43" s="1"/>
  <c r="D435" i="43"/>
  <c r="F435" i="43" s="1"/>
  <c r="D425" i="43"/>
  <c r="F425" i="43" s="1"/>
  <c r="D426" i="43"/>
  <c r="D410" i="43"/>
  <c r="D412" i="43"/>
  <c r="F412" i="43" s="1"/>
  <c r="D414" i="43"/>
  <c r="F414" i="43" s="1"/>
  <c r="D416" i="43"/>
  <c r="F416" i="43" s="1"/>
  <c r="D417" i="43"/>
  <c r="F417" i="43" s="1"/>
  <c r="D418" i="43"/>
  <c r="F418" i="43" s="1"/>
  <c r="D403" i="43"/>
  <c r="F678" i="43"/>
  <c r="F679" i="43"/>
  <c r="F680" i="43"/>
  <c r="F681" i="43"/>
  <c r="F667" i="43"/>
  <c r="F668" i="43"/>
  <c r="F669" i="43"/>
  <c r="F670" i="43"/>
  <c r="F671" i="43"/>
  <c r="F672" i="43"/>
  <c r="F635" i="43"/>
  <c r="F639" i="43"/>
  <c r="F646" i="43"/>
  <c r="F649" i="43"/>
  <c r="F652" i="43"/>
  <c r="F656" i="43"/>
  <c r="F657" i="43"/>
  <c r="F658" i="43"/>
  <c r="F659" i="43"/>
  <c r="F660" i="43"/>
  <c r="F627" i="43"/>
  <c r="F628" i="43" s="1"/>
  <c r="F630" i="43" s="1"/>
  <c r="F603" i="43"/>
  <c r="F604" i="43"/>
  <c r="F595" i="43"/>
  <c r="F596" i="43"/>
  <c r="F597" i="43"/>
  <c r="F583" i="43"/>
  <c r="F586" i="43"/>
  <c r="F589" i="43"/>
  <c r="F568" i="43"/>
  <c r="F570" i="43"/>
  <c r="F572" i="43"/>
  <c r="F574" i="43"/>
  <c r="F576" i="43"/>
  <c r="F578" i="43"/>
  <c r="F561" i="43"/>
  <c r="F562" i="43"/>
  <c r="F550" i="43"/>
  <c r="F551" i="43"/>
  <c r="F552" i="43"/>
  <c r="F554" i="43"/>
  <c r="F522" i="43"/>
  <c r="F528" i="43"/>
  <c r="F532" i="43"/>
  <c r="F533" i="43"/>
  <c r="F535" i="43"/>
  <c r="F537" i="43"/>
  <c r="F517" i="43"/>
  <c r="F503" i="43"/>
  <c r="F504" i="43"/>
  <c r="F505" i="43"/>
  <c r="F506" i="43"/>
  <c r="F507" i="43"/>
  <c r="F508" i="43"/>
  <c r="F509" i="43"/>
  <c r="F483" i="43"/>
  <c r="F485" i="43"/>
  <c r="F486" i="43"/>
  <c r="F488" i="43"/>
  <c r="F489" i="43"/>
  <c r="F490" i="43"/>
  <c r="F491" i="43"/>
  <c r="F492" i="43"/>
  <c r="F493" i="43"/>
  <c r="F494" i="43"/>
  <c r="F495" i="43"/>
  <c r="F496" i="43"/>
  <c r="F497" i="43"/>
  <c r="F472" i="43"/>
  <c r="F473" i="43"/>
  <c r="F463" i="43"/>
  <c r="F452" i="43"/>
  <c r="F453" i="43"/>
  <c r="F454" i="43"/>
  <c r="F455" i="43"/>
  <c r="F420" i="43"/>
  <c r="D24" i="43"/>
  <c r="F24" i="43" s="1"/>
  <c r="D25" i="43"/>
  <c r="F25" i="43" s="1"/>
  <c r="D26" i="43"/>
  <c r="F26" i="43" s="1"/>
  <c r="D27" i="43"/>
  <c r="D29" i="43"/>
  <c r="F29" i="43" s="1"/>
  <c r="D35" i="43"/>
  <c r="F35" i="43" s="1"/>
  <c r="D36" i="43"/>
  <c r="F36" i="43" s="1"/>
  <c r="F351" i="43"/>
  <c r="D181" i="43"/>
  <c r="D186" i="43" s="1"/>
  <c r="F186" i="43" s="1"/>
  <c r="D182" i="43"/>
  <c r="F182" i="43" s="1"/>
  <c r="D184" i="43"/>
  <c r="D191" i="43"/>
  <c r="F191" i="43" s="1"/>
  <c r="D192" i="43"/>
  <c r="F192" i="43" s="1"/>
  <c r="D194" i="43"/>
  <c r="F194" i="43" s="1"/>
  <c r="D196" i="43"/>
  <c r="F196" i="43" s="1"/>
  <c r="D152" i="43"/>
  <c r="D197" i="43" s="1"/>
  <c r="D198" i="43"/>
  <c r="D173" i="43"/>
  <c r="F173" i="43" s="1"/>
  <c r="F144" i="43"/>
  <c r="F153" i="43"/>
  <c r="D155" i="43"/>
  <c r="F155" i="43" s="1"/>
  <c r="D163" i="43"/>
  <c r="F120" i="43"/>
  <c r="F125" i="43"/>
  <c r="D100" i="43"/>
  <c r="D101" i="43"/>
  <c r="F101" i="43" s="1"/>
  <c r="D102" i="43"/>
  <c r="D104" i="43"/>
  <c r="F104" i="43" s="1"/>
  <c r="D105" i="43"/>
  <c r="F105" i="43" s="1"/>
  <c r="D109" i="43"/>
  <c r="F109" i="43" s="1"/>
  <c r="D110" i="43"/>
  <c r="F110" i="43" s="1"/>
  <c r="D113" i="43"/>
  <c r="F113" i="43" s="1"/>
  <c r="D91" i="43"/>
  <c r="F91" i="43" s="1"/>
  <c r="D93" i="43"/>
  <c r="F93" i="43" s="1"/>
  <c r="D78" i="43"/>
  <c r="F78" i="43" s="1"/>
  <c r="D79" i="43"/>
  <c r="F79" i="43" s="1"/>
  <c r="D85" i="43"/>
  <c r="D66" i="43"/>
  <c r="D68" i="43"/>
  <c r="D56" i="43"/>
  <c r="D58" i="43"/>
  <c r="D59" i="43"/>
  <c r="D49" i="43"/>
  <c r="D51" i="43"/>
  <c r="D955" i="43"/>
  <c r="F955" i="43" s="1"/>
  <c r="D956" i="43"/>
  <c r="F956" i="43" s="1"/>
  <c r="D957" i="43"/>
  <c r="F957" i="43" s="1"/>
  <c r="D950" i="43"/>
  <c r="F950" i="43" s="1"/>
  <c r="D951" i="43"/>
  <c r="F951" i="43" s="1"/>
  <c r="D937" i="43"/>
  <c r="F937" i="43" s="1"/>
  <c r="D938" i="43"/>
  <c r="F938" i="43" s="1"/>
  <c r="D939" i="43"/>
  <c r="F939" i="43" s="1"/>
  <c r="D941" i="43"/>
  <c r="D946" i="43" s="1"/>
  <c r="F946" i="43" s="1"/>
  <c r="D943" i="43"/>
  <c r="F943" i="43" s="1"/>
  <c r="D706" i="43"/>
  <c r="F706" i="43" s="1"/>
  <c r="D707" i="43"/>
  <c r="D708" i="43"/>
  <c r="F708" i="43" s="1"/>
  <c r="D709" i="43"/>
  <c r="F709" i="43" s="1"/>
  <c r="D710" i="43"/>
  <c r="F710" i="43" s="1"/>
  <c r="D711" i="43"/>
  <c r="F711" i="43" s="1"/>
  <c r="D696" i="43"/>
  <c r="F696" i="43" s="1"/>
  <c r="D697" i="43"/>
  <c r="F697" i="43" s="1"/>
  <c r="D698" i="43"/>
  <c r="F698" i="43" s="1"/>
  <c r="D699" i="43"/>
  <c r="D700" i="43"/>
  <c r="F700" i="43" s="1"/>
  <c r="D701" i="43"/>
  <c r="F701" i="43" s="1"/>
  <c r="F20" i="43"/>
  <c r="F21" i="43"/>
  <c r="F22" i="43"/>
  <c r="F28" i="43"/>
  <c r="F31" i="43"/>
  <c r="F32" i="43"/>
  <c r="F33" i="43"/>
  <c r="F34" i="43"/>
  <c r="F14" i="43"/>
  <c r="F15" i="43" s="1"/>
  <c r="F385" i="43"/>
  <c r="F386" i="43"/>
  <c r="F387" i="43"/>
  <c r="F388" i="43"/>
  <c r="F366" i="43"/>
  <c r="F367" i="43"/>
  <c r="F368" i="43"/>
  <c r="F369" i="43"/>
  <c r="F370" i="43"/>
  <c r="F373" i="43"/>
  <c r="F376" i="43"/>
  <c r="F379" i="43"/>
  <c r="F355" i="43"/>
  <c r="F356" i="43"/>
  <c r="F357" i="43"/>
  <c r="F358" i="43"/>
  <c r="F359" i="43"/>
  <c r="F318" i="43"/>
  <c r="F319" i="43" s="1"/>
  <c r="F324" i="43"/>
  <c r="F327" i="43"/>
  <c r="F328" i="43"/>
  <c r="F331" i="43"/>
  <c r="F336" i="43"/>
  <c r="F337" i="43"/>
  <c r="F338" i="43"/>
  <c r="F343" i="43"/>
  <c r="F344" i="43" s="1"/>
  <c r="F305" i="43"/>
  <c r="F306" i="43"/>
  <c r="F307" i="43"/>
  <c r="F267" i="43"/>
  <c r="F268" i="43"/>
  <c r="F269" i="43"/>
  <c r="F270" i="43"/>
  <c r="F271" i="43"/>
  <c r="F272" i="43"/>
  <c r="F273" i="43"/>
  <c r="F274" i="43"/>
  <c r="F275" i="43"/>
  <c r="F252" i="43"/>
  <c r="F255" i="43"/>
  <c r="F258" i="43"/>
  <c r="F261" i="43"/>
  <c r="F233" i="43"/>
  <c r="F235" i="43"/>
  <c r="F237" i="43"/>
  <c r="F239" i="43"/>
  <c r="F241" i="43"/>
  <c r="F243" i="43"/>
  <c r="F245" i="43"/>
  <c r="F247" i="43"/>
  <c r="F225" i="43"/>
  <c r="F227" i="43"/>
  <c r="F218" i="43"/>
  <c r="F219" i="43" s="1"/>
  <c r="F279" i="43"/>
  <c r="F280" i="43"/>
  <c r="F281" i="43"/>
  <c r="F282" i="43"/>
  <c r="F284" i="43"/>
  <c r="F285" i="43"/>
  <c r="F286" i="43"/>
  <c r="F290" i="43"/>
  <c r="F291" i="43"/>
  <c r="F292" i="43"/>
  <c r="F293" i="43"/>
  <c r="F294" i="43"/>
  <c r="F299" i="43"/>
  <c r="F300" i="43" s="1"/>
  <c r="F208" i="43"/>
  <c r="F210" i="43"/>
  <c r="F212" i="43"/>
  <c r="F179" i="43"/>
  <c r="F185" i="43"/>
  <c r="F189" i="43"/>
  <c r="F190" i="43"/>
  <c r="F193" i="43"/>
  <c r="F195" i="43"/>
  <c r="F174" i="43"/>
  <c r="F175" i="43"/>
  <c r="F143" i="43"/>
  <c r="F145" i="43"/>
  <c r="F146" i="43"/>
  <c r="F148" i="43"/>
  <c r="F151" i="43"/>
  <c r="F154" i="43"/>
  <c r="F156" i="43"/>
  <c r="F157" i="43"/>
  <c r="F158" i="43"/>
  <c r="F166" i="43"/>
  <c r="F167" i="43"/>
  <c r="F121" i="43"/>
  <c r="F122" i="43"/>
  <c r="F123" i="43"/>
  <c r="F124" i="43"/>
  <c r="F126" i="43"/>
  <c r="F127" i="43"/>
  <c r="F128" i="43"/>
  <c r="F129" i="43"/>
  <c r="F130" i="43"/>
  <c r="F131" i="43"/>
  <c r="F132" i="43"/>
  <c r="F133" i="43"/>
  <c r="F106" i="43"/>
  <c r="F108" i="43"/>
  <c r="F111" i="43"/>
  <c r="F112" i="43"/>
  <c r="F92" i="43"/>
  <c r="F76" i="43"/>
  <c r="F77" i="43"/>
  <c r="F80" i="43"/>
  <c r="F81" i="43"/>
  <c r="F82" i="43"/>
  <c r="F83" i="43"/>
  <c r="F84" i="43"/>
  <c r="F910" i="43"/>
  <c r="F911" i="43" s="1"/>
  <c r="F919" i="43"/>
  <c r="F920" i="43"/>
  <c r="F817" i="43"/>
  <c r="F819" i="43"/>
  <c r="F824" i="43"/>
  <c r="F827" i="43" s="1"/>
  <c r="F33" i="46"/>
  <c r="F32" i="46"/>
  <c r="F19" i="43"/>
  <c r="F36" i="46" l="1"/>
  <c r="F38" i="46" s="1"/>
  <c r="F163" i="43"/>
  <c r="F142" i="43"/>
  <c r="F941" i="43"/>
  <c r="F921" i="43"/>
  <c r="F930" i="43" s="1"/>
  <c r="F475" i="43"/>
  <c r="F141" i="43"/>
  <c r="F707" i="43"/>
  <c r="F712" i="43" s="1"/>
  <c r="F563" i="43"/>
  <c r="F213" i="43"/>
  <c r="F389" i="43"/>
  <c r="F484" i="43"/>
  <c r="D187" i="43"/>
  <c r="F187" i="43" s="1"/>
  <c r="F94" i="43"/>
  <c r="D945" i="43"/>
  <c r="F945" i="43" s="1"/>
  <c r="F481" i="43"/>
  <c r="D524" i="43"/>
  <c r="D529" i="43" s="1"/>
  <c r="F529" i="43" s="1"/>
  <c r="F100" i="43"/>
  <c r="F432" i="43"/>
  <c r="F439" i="43" s="1"/>
  <c r="F487" i="43"/>
  <c r="F332" i="43"/>
  <c r="F152" i="43"/>
  <c r="D405" i="43"/>
  <c r="F405" i="43" s="1"/>
  <c r="F821" i="43"/>
  <c r="F894" i="43" s="1"/>
  <c r="F102" i="43"/>
  <c r="F339" i="43"/>
  <c r="F673" i="43"/>
  <c r="F176" i="43"/>
  <c r="F287" i="43"/>
  <c r="F85" i="43"/>
  <c r="F86" i="43" s="1"/>
  <c r="F952" i="43"/>
  <c r="F134" i="43"/>
  <c r="F228" i="43"/>
  <c r="F27" i="43"/>
  <c r="F37" i="43" s="1"/>
  <c r="F39" i="43" s="1"/>
  <c r="F605" i="43"/>
  <c r="F308" i="43"/>
  <c r="F699" i="43"/>
  <c r="F702" i="43" s="1"/>
  <c r="F295" i="43"/>
  <c r="F403" i="43"/>
  <c r="F426" i="43"/>
  <c r="F427" i="43" s="1"/>
  <c r="F198" i="43"/>
  <c r="F361" i="43"/>
  <c r="D525" i="43"/>
  <c r="F618" i="43"/>
  <c r="F510" i="43"/>
  <c r="F958" i="43"/>
  <c r="F519" i="43"/>
  <c r="F598" i="43"/>
  <c r="F511" i="43"/>
  <c r="F592" i="43"/>
  <c r="F410" i="43"/>
  <c r="F421" i="43" s="1"/>
  <c r="F457" i="43"/>
  <c r="F150" i="43"/>
  <c r="F276" i="43"/>
  <c r="F168" i="43"/>
  <c r="F184" i="43"/>
  <c r="D188" i="43"/>
  <c r="F555" i="43"/>
  <c r="F580" i="43"/>
  <c r="F682" i="43"/>
  <c r="F249" i="43"/>
  <c r="F197" i="43"/>
  <c r="F662" i="43"/>
  <c r="F264" i="43"/>
  <c r="F181" i="43"/>
  <c r="F147" i="43"/>
  <c r="D527" i="43"/>
  <c r="F464" i="43"/>
  <c r="F465" i="43" s="1"/>
  <c r="F380" i="43"/>
  <c r="C17" i="29"/>
  <c r="F755" i="43" l="1"/>
  <c r="F947" i="43"/>
  <c r="F960" i="43" s="1"/>
  <c r="F114" i="43"/>
  <c r="F524" i="43"/>
  <c r="F346" i="43"/>
  <c r="F498" i="43"/>
  <c r="F406" i="43"/>
  <c r="F441" i="43" s="1"/>
  <c r="F71" i="43"/>
  <c r="F391" i="43"/>
  <c r="F607" i="43"/>
  <c r="F620" i="43" s="1"/>
  <c r="F525" i="43"/>
  <c r="D530" i="43"/>
  <c r="F684" i="43"/>
  <c r="F512" i="43"/>
  <c r="F310" i="43"/>
  <c r="F149" i="43"/>
  <c r="F169" i="43" s="1"/>
  <c r="D531" i="43"/>
  <c r="F527" i="43"/>
  <c r="F188" i="43"/>
  <c r="F199" i="43" s="1"/>
  <c r="F962" i="43" l="1"/>
  <c r="F530" i="43"/>
  <c r="F201" i="43"/>
  <c r="F393" i="43" s="1"/>
  <c r="F531" i="43"/>
  <c r="F539" i="43" l="1"/>
  <c r="F541" i="43" s="1"/>
  <c r="F686" i="43" s="1"/>
  <c r="C13" i="29" l="1"/>
  <c r="F966" i="43"/>
</calcChain>
</file>

<file path=xl/sharedStrings.xml><?xml version="1.0" encoding="utf-8"?>
<sst xmlns="http://schemas.openxmlformats.org/spreadsheetml/2006/main" count="1743" uniqueCount="788">
  <si>
    <t>RECAPITULATIF  GENERAL</t>
  </si>
  <si>
    <t>N° Lot</t>
  </si>
  <si>
    <t>DESIGNATION</t>
  </si>
  <si>
    <t>MONTANT HT</t>
  </si>
  <si>
    <t>€</t>
  </si>
  <si>
    <t>TRANCHE FERME</t>
  </si>
  <si>
    <t>TRAVAUX PRELIMINAIRES</t>
  </si>
  <si>
    <t>A</t>
  </si>
  <si>
    <t>GRANDE SALLE</t>
  </si>
  <si>
    <t>C</t>
  </si>
  <si>
    <t>SANITAIRES PUBLICS (Y compris Système photovoltaïque)</t>
  </si>
  <si>
    <t>AZ</t>
  </si>
  <si>
    <t>EXTERIEUR (Y compris Scène Extérieure)</t>
  </si>
  <si>
    <t>TOTAL TF</t>
  </si>
  <si>
    <t>TRANCHE CONDITIONNELLE 1</t>
  </si>
  <si>
    <t>7.2</t>
  </si>
  <si>
    <t>GROUPE ELECTROGENE</t>
  </si>
  <si>
    <t>TOTAL TC</t>
  </si>
  <si>
    <t>Bordereau Quantitatif &amp; Estimatif</t>
  </si>
  <si>
    <t>Tranche ferme (TF) :</t>
  </si>
  <si>
    <t>Préliminaires + Grande Salle + Sanitaires (avec système photovoltaïque) + Extérieurs</t>
  </si>
  <si>
    <r>
      <rPr>
        <b/>
        <i/>
        <u/>
        <sz val="9"/>
        <rFont val="Times New Roman"/>
        <family val="1"/>
      </rPr>
      <t>Note importante</t>
    </r>
    <r>
      <rPr>
        <i/>
        <sz val="9"/>
        <rFont val="Times New Roman"/>
        <family val="1"/>
      </rPr>
      <t xml:space="preserve"> : En cas de discordance de niveaux entre les plans d'Architecture et ceux de Structure, ceux d'Architecture font foi. Toutefois, dans ce cas, l'Entrepreneur a l'obligation préalable d'en informer le Bureau d'Etudes pour vérification et harmonisation avant exécution. La non observation de cette note reporte, le cas échéant, toute la responsabilité à l'Entrepreneur.</t>
    </r>
  </si>
  <si>
    <t>0. PRELIMINAIRES</t>
  </si>
  <si>
    <t>N° Poste</t>
  </si>
  <si>
    <t>Désignation</t>
  </si>
  <si>
    <t>Unité</t>
  </si>
  <si>
    <t xml:space="preserve">QP total 
projet </t>
  </si>
  <si>
    <t>Prix Unitaire</t>
  </si>
  <si>
    <t>Prix Total</t>
  </si>
  <si>
    <t>0.</t>
  </si>
  <si>
    <t>INSTALLATION DU CHANTIER</t>
  </si>
  <si>
    <t xml:space="preserve">Avant le début des travaux, l’Entrepreneur fournira un plan d’installation de chantier précisant l’implantation des bureaux de chantier, palissades, aires de stockage, position des engins de levage éventuels, etc.                                                                                                                                                               L’Entrepreneur prévoira dans son offre les installations suffisantes pour garantir la sécurité du
personnel, des visiteurs, des matériaux et matériels stockés sur le chantier, en collaboration avec les services du client.                                                                                                                                                                                                                  </t>
  </si>
  <si>
    <t>Fft</t>
  </si>
  <si>
    <t xml:space="preserve">TOTAL 0 </t>
  </si>
  <si>
    <t>DEPOSE ET REPARATIONS</t>
  </si>
  <si>
    <t>Extérieur</t>
  </si>
  <si>
    <t>1.1</t>
  </si>
  <si>
    <t>Démolition sanitaires publics existants</t>
  </si>
  <si>
    <t>1.2</t>
  </si>
  <si>
    <t>Démontage de la baraque et hangar Atelier du Groupe Taccems</t>
  </si>
  <si>
    <t>1.3</t>
  </si>
  <si>
    <t>Démontage de tous les réseaux électriques existant</t>
  </si>
  <si>
    <t>1.4</t>
  </si>
  <si>
    <t>Abattage arbre</t>
  </si>
  <si>
    <t>Grande salle</t>
  </si>
  <si>
    <t>1.5</t>
  </si>
  <si>
    <t>Débouchage claustras des façades</t>
  </si>
  <si>
    <t>m²</t>
  </si>
  <si>
    <t>1.6</t>
  </si>
  <si>
    <t>Décapage anciens enduits mal façonnés ou de qualité médiocre</t>
  </si>
  <si>
    <t>1.7</t>
  </si>
  <si>
    <t xml:space="preserve">Décapage couche de finition des sols </t>
  </si>
  <si>
    <t>1.8</t>
  </si>
  <si>
    <t>Démolition maçonneries pour ouverture baies, ép. 20 cm</t>
  </si>
  <si>
    <t>m³</t>
  </si>
  <si>
    <t>1.9</t>
  </si>
  <si>
    <t>Démontage de toutes les portes (métalliques et bois existants), sauf les grilles antivol</t>
  </si>
  <si>
    <t>1.10</t>
  </si>
  <si>
    <t>Démontage faux-plafond en lambris, cloisonnements Bureaux Taccems et lambris décoratif en bambous</t>
  </si>
  <si>
    <t>1.11</t>
  </si>
  <si>
    <t xml:space="preserve">Démontage structure en bois existante de la Scène intérieure </t>
  </si>
  <si>
    <t>1.12</t>
  </si>
  <si>
    <t>Démontage tôles, mortier de ciment et autres produits d'étanchéité / Grattage  mousses existants sur le toit</t>
  </si>
  <si>
    <t>1.13</t>
  </si>
  <si>
    <t>Nettoyage du sous-sol</t>
  </si>
  <si>
    <t>1.14</t>
  </si>
  <si>
    <t>Rejointoyage maçonneries des fondations en moellon partout où c'est nécessaire</t>
  </si>
  <si>
    <t>1.15</t>
  </si>
  <si>
    <t>Réparation des fissures sur les murs partout où c'est nécessaire</t>
  </si>
  <si>
    <t>1.16</t>
  </si>
  <si>
    <t>Réparation des soubassements en moellons aux abords des marches extrêmes de la coursive principale</t>
  </si>
  <si>
    <t>1.17</t>
  </si>
  <si>
    <t>Réparation moulures en tyrolien en tête du soubassement de la coursive principale</t>
  </si>
  <si>
    <t>TOTAL  1</t>
  </si>
  <si>
    <t>TOTAL 0. PRELIMINAIRES</t>
  </si>
  <si>
    <t>A. GRANDE SALLE</t>
  </si>
  <si>
    <t>I. STABILITE</t>
  </si>
  <si>
    <t>1.</t>
  </si>
  <si>
    <t>MOUVEMENT DES TERRES POUR CONSTRUCTION DES RAMPES ET ESCALIERS EXTERIEURS</t>
  </si>
  <si>
    <t>Déblai</t>
  </si>
  <si>
    <t xml:space="preserve">Réalisation manuelle ou mécanique des fouilles selon les dimensions et la profondeur requises par les plans ou les indications du M.O, y compris ouvrages de consolidation des parois de la fouille, nivellement et compactage des fonds, enlèvement des débris, et transport selon les indications du M.O. </t>
  </si>
  <si>
    <t>Remblai</t>
  </si>
  <si>
    <t>Fourniture et pose en épaisseurs variées du poussier  et du tout-venant + compactage, y compris prestations annexes, transport, indemnités, frais, accessoires et toutes sujétions  pour l’exécution de travaux dans les règles de l’art.</t>
  </si>
  <si>
    <t xml:space="preserve">FONDATION  </t>
  </si>
  <si>
    <t>2.1</t>
  </si>
  <si>
    <t>Béton de propreté</t>
  </si>
  <si>
    <t>Béton de propreté B200 sous les semelles</t>
  </si>
  <si>
    <t>2.2</t>
  </si>
  <si>
    <t xml:space="preserve">Ouvrages en béton armé </t>
  </si>
  <si>
    <t>2.2.1</t>
  </si>
  <si>
    <t>Renforcement de fondation des grosses colonnes architecturales extérieures avec un chemisage en béton de classe C25/30.</t>
  </si>
  <si>
    <t>2.2.2</t>
  </si>
  <si>
    <t>Semelle de fondation pour poteaux métallique du support couverture des escaliers extérieurs, y compris fûts, en béton armé de classe C30/37, estimé à 120 kg/m3 d'acier</t>
  </si>
  <si>
    <t>2.3</t>
  </si>
  <si>
    <t>Fosse septique et Puits perdu</t>
  </si>
  <si>
    <t>2.3.1</t>
  </si>
  <si>
    <t>Construction d'une nouvelle fosse septique (35 usagers) et d'un nouveau puits perdu, y compris mouvement des terres et tous les préparatifs</t>
  </si>
  <si>
    <t>TOTAL  2</t>
  </si>
  <si>
    <t>COUVERTURE</t>
  </si>
  <si>
    <t>3.1</t>
  </si>
  <si>
    <t>Couvertine</t>
  </si>
  <si>
    <t>3.1.1</t>
  </si>
  <si>
    <t>Fourniture et pose de couvertines de largeur 80cm au minimum (tôles métalliques en U renversé) pour couvrir les joints avant la pose de la membrane d'étanchéité.</t>
  </si>
  <si>
    <t>ml</t>
  </si>
  <si>
    <t>3.2</t>
  </si>
  <si>
    <t xml:space="preserve">Membrane d'étanchéité </t>
  </si>
  <si>
    <t>3.2.1</t>
  </si>
  <si>
    <t xml:space="preserve">Membrane d'étanchéité pour dalles de couverture, du type "Derbigum". </t>
  </si>
  <si>
    <t>TOTAL  3</t>
  </si>
  <si>
    <t>TOTAL STABILITE</t>
  </si>
  <si>
    <t>II. ARCHITECTURE</t>
  </si>
  <si>
    <t>MACONNERIES</t>
  </si>
  <si>
    <t>Maçonnerie en élévation (non portante)</t>
  </si>
  <si>
    <t>Parpaing creux</t>
  </si>
  <si>
    <t>1.1.1</t>
  </si>
  <si>
    <t>Cloison intérieures en blocs de 10x20x40 cm</t>
  </si>
  <si>
    <t>1.1.2</t>
  </si>
  <si>
    <t>Claustras (en prévision de remplacement)</t>
  </si>
  <si>
    <t>Ouvrages divers en maçonnerie</t>
  </si>
  <si>
    <t>1.2.1</t>
  </si>
  <si>
    <r>
      <rPr>
        <b/>
        <sz val="10"/>
        <rFont val="Times New Roman"/>
        <family val="1"/>
      </rPr>
      <t>Chambre de visite en maçonnerie</t>
    </r>
    <r>
      <rPr>
        <sz val="10"/>
        <rFont val="Times New Roman"/>
        <family val="1"/>
      </rPr>
      <t xml:space="preserve"> avec enduit intérieur hydrofuge (spécification suivant lots Techniques Spéciales concernés)</t>
    </r>
  </si>
  <si>
    <t>1.2.1.1</t>
  </si>
  <si>
    <t>- Type A :  50 x 50 cm. Profondeur 40 cm pour assainissement</t>
  </si>
  <si>
    <t>pce</t>
  </si>
  <si>
    <t>1.2.1.2</t>
  </si>
  <si>
    <t>- Type B :  100 x 100 cm. Profondeur environ 100 cm pour assainissement</t>
  </si>
  <si>
    <r>
      <t xml:space="preserve">Eléments non-structurels en B.A </t>
    </r>
    <r>
      <rPr>
        <sz val="10"/>
        <rFont val="Times New Roman"/>
        <family val="1"/>
      </rPr>
      <t>(coulés sur place dosés à 350 kg/m3 avec armatures estimées à 80kg/m3)</t>
    </r>
  </si>
  <si>
    <t>1.3.1</t>
  </si>
  <si>
    <t>Linteau des portes et fenêtres. Ht 22 cm.</t>
  </si>
  <si>
    <t>ENDUIT AU MORTIER DE CIMENT ( ép. 2,5 cm max.)</t>
  </si>
  <si>
    <r>
      <rPr>
        <b/>
        <sz val="8"/>
        <rFont val="Times New Roman"/>
        <family val="1"/>
      </rPr>
      <t>Nota :</t>
    </r>
    <r>
      <rPr>
        <sz val="8"/>
        <rFont val="Times New Roman"/>
        <family val="1"/>
      </rPr>
      <t xml:space="preserve"> A ne pas oublier d'incorporer un treillis à maille serrée ou grillage – poulailler pour liaison entre maçonneries et béton).</t>
    </r>
  </si>
  <si>
    <t>Ordinaire lissé sur maçonnerie intérieure</t>
  </si>
  <si>
    <t>2.1.1</t>
  </si>
  <si>
    <t>- sur maçonnerie (ancienne et nouvelle)</t>
  </si>
  <si>
    <t>Hydrofuge sur maçonnerie extérieure</t>
  </si>
  <si>
    <t>REVETEMENTS SCELLES</t>
  </si>
  <si>
    <t>REVETEMENTS SOL (type carrelage)</t>
  </si>
  <si>
    <t>Intérieurs</t>
  </si>
  <si>
    <r>
      <rPr>
        <b/>
        <sz val="10"/>
        <rFont val="Times New Roman"/>
        <family val="1"/>
      </rPr>
      <t>Type granito coulé sur place</t>
    </r>
    <r>
      <rPr>
        <sz val="10"/>
        <rFont val="Times New Roman"/>
        <family val="1"/>
      </rPr>
      <t>, y compris profils appliqués dans la masse de la chape, nez de marche et joint de fractionnement</t>
    </r>
  </si>
  <si>
    <t>3.1.1.1</t>
  </si>
  <si>
    <t>Pour tout l'intérieur du parterre de la grande salle et des loges avec cornières de 40x40 pour seuil des portes extérieures</t>
  </si>
  <si>
    <t>3.1.1.2</t>
  </si>
  <si>
    <t>Plinthes préfabriquées sur place ép. 2 cm pour dito</t>
  </si>
  <si>
    <t>3.1.1.3</t>
  </si>
  <si>
    <t>Marches et contremarches coulées sur place ép. 4 cm (Loges)</t>
  </si>
  <si>
    <t>Type carrelage</t>
  </si>
  <si>
    <t>3.1.1.4</t>
  </si>
  <si>
    <t>Grès Cérame pleine masse antidérapant ép. 9 mm rectifié 30 x 30 pour salles d'eau des Loges</t>
  </si>
  <si>
    <t>3.1.1.5</t>
  </si>
  <si>
    <t>Plinthes pour dito</t>
  </si>
  <si>
    <t>3.1.2</t>
  </si>
  <si>
    <t>Extérieurs</t>
  </si>
  <si>
    <t>3.1.2.1</t>
  </si>
  <si>
    <t>Pour le Perron d'entrée et la Coursive principale</t>
  </si>
  <si>
    <t>3.1.2.2</t>
  </si>
  <si>
    <t>3.1.2.3</t>
  </si>
  <si>
    <t>Pour marches et contremarches coulées sur place ép. 4 cm du Perron d'entrée et la Coursive principale</t>
  </si>
  <si>
    <t>REVETEMENTS MURAUX</t>
  </si>
  <si>
    <t>Intérieurs de mur type carrelage</t>
  </si>
  <si>
    <t>3.2.1.1</t>
  </si>
  <si>
    <t>Faïence rectifié 30 x 30 ou 15 x 30 ép. 6 (ou 6,5) mm, toute hauteur cm pour salles d'eau</t>
  </si>
  <si>
    <t>MENUISERIE METALLIQUE</t>
  </si>
  <si>
    <t>4.1</t>
  </si>
  <si>
    <t>Châssis en acier (Détails voir Bordereau des huisseries)</t>
  </si>
  <si>
    <t>4.1.1</t>
  </si>
  <si>
    <t>PORTES</t>
  </si>
  <si>
    <t>Portes pleines</t>
  </si>
  <si>
    <t>4.1.1.1</t>
  </si>
  <si>
    <r>
      <rPr>
        <b/>
        <sz val="10"/>
        <rFont val="Times New Roman"/>
        <family val="1"/>
      </rPr>
      <t>P1a</t>
    </r>
    <r>
      <rPr>
        <sz val="10"/>
        <rFont val="Times New Roman"/>
        <family val="1"/>
      </rPr>
      <t xml:space="preserve"> – porte pleine à simple ouvrant de 90 x 210 cm (Entrée Sous-sol)</t>
    </r>
  </si>
  <si>
    <t>Portes Grillagées</t>
  </si>
  <si>
    <t>4.1.1.2</t>
  </si>
  <si>
    <r>
      <rPr>
        <b/>
        <sz val="10"/>
        <rFont val="Times New Roman"/>
        <family val="1"/>
      </rPr>
      <t>P2a</t>
    </r>
    <r>
      <rPr>
        <sz val="10"/>
        <rFont val="Times New Roman"/>
        <family val="1"/>
      </rPr>
      <t xml:space="preserve"> - porte grillagée à double ouvrant de 200 x 298 cm design conforme au modèle existant (sorties secours)</t>
    </r>
  </si>
  <si>
    <t>4.1.1.3</t>
  </si>
  <si>
    <t>Réparations mineures pour remise en état de 3 portes grillagées existantes</t>
  </si>
  <si>
    <t>4.1.2</t>
  </si>
  <si>
    <t>FENETRES</t>
  </si>
  <si>
    <t>4.1.2.1</t>
  </si>
  <si>
    <t>Remise en état des fenêtres existantes</t>
  </si>
  <si>
    <t>4.2</t>
  </si>
  <si>
    <t>ESCALIERS</t>
  </si>
  <si>
    <t>4.2.1</t>
  </si>
  <si>
    <t>Echelle murale en acier pour accès toiture partant de la dalle de la Coursive (Ht. 250 cm, lg. 50 cm)</t>
  </si>
  <si>
    <t>4.3</t>
  </si>
  <si>
    <t>ACCESSOIRES SANITAIRES en acier inoxydable</t>
  </si>
  <si>
    <t>4.3.1</t>
  </si>
  <si>
    <t>Brosse WC</t>
  </si>
  <si>
    <t>4.3.2</t>
  </si>
  <si>
    <t xml:space="preserve">Porte-papier hygiénique </t>
  </si>
  <si>
    <t>4.3.3</t>
  </si>
  <si>
    <t>Miroir 50 x 60 cm</t>
  </si>
  <si>
    <t>4.3.4</t>
  </si>
  <si>
    <t>Porte-savon</t>
  </si>
  <si>
    <t>4.3.5</t>
  </si>
  <si>
    <t>Barre porte serviette</t>
  </si>
  <si>
    <t>TOTAL  4</t>
  </si>
  <si>
    <t>MENUISERIE BOIS</t>
  </si>
  <si>
    <t>5.1</t>
  </si>
  <si>
    <t>PORTES (Bois massif. Détails voir Bordereau des huisseries)</t>
  </si>
  <si>
    <t>5.1.1</t>
  </si>
  <si>
    <t>Porte pleine</t>
  </si>
  <si>
    <t xml:space="preserve"> - Type à vernir</t>
  </si>
  <si>
    <t>Portes extérieures</t>
  </si>
  <si>
    <t>5.1.1.1</t>
  </si>
  <si>
    <r>
      <rPr>
        <b/>
        <sz val="10"/>
        <rFont val="Times New Roman"/>
        <family val="1"/>
      </rPr>
      <t>P3a</t>
    </r>
    <r>
      <rPr>
        <sz val="10"/>
        <rFont val="Times New Roman"/>
        <family val="1"/>
      </rPr>
      <t xml:space="preserve"> - Porte composée double ouvrant et 2 parties extrêmes fixes avec une imposte en persienne de 257 x 298 cm (entrée principale)</t>
    </r>
  </si>
  <si>
    <t>5.1.1.2</t>
  </si>
  <si>
    <r>
      <rPr>
        <b/>
        <sz val="10"/>
        <rFont val="Times New Roman"/>
        <family val="1"/>
      </rPr>
      <t>P4a</t>
    </r>
    <r>
      <rPr>
        <sz val="10"/>
        <rFont val="Times New Roman"/>
        <family val="1"/>
      </rPr>
      <t xml:space="preserve"> - Porte composée double ouvrant avec une imposte en persienne de 200 x 298 cm (sorties de secours)</t>
    </r>
  </si>
  <si>
    <t>Portes intérieures</t>
  </si>
  <si>
    <t>5.1.1.3</t>
  </si>
  <si>
    <r>
      <rPr>
        <b/>
        <sz val="10"/>
        <rFont val="Times New Roman"/>
        <family val="1"/>
      </rPr>
      <t>P6a</t>
    </r>
    <r>
      <rPr>
        <sz val="10"/>
        <rFont val="Times New Roman"/>
        <family val="1"/>
      </rPr>
      <t xml:space="preserve"> - simple ouvrant de 80 x 210 cm (Accès arrière scène)</t>
    </r>
  </si>
  <si>
    <t>5.1.1.4</t>
  </si>
  <si>
    <r>
      <rPr>
        <b/>
        <sz val="10"/>
        <rFont val="Times New Roman"/>
        <family val="1"/>
      </rPr>
      <t>P7a</t>
    </r>
    <r>
      <rPr>
        <sz val="10"/>
        <rFont val="Times New Roman"/>
        <family val="1"/>
      </rPr>
      <t xml:space="preserve"> - simple ouvrant de 90 x 210 cm qui comportera une isolation en laine de roche/verre ou similaire (Régie)</t>
    </r>
  </si>
  <si>
    <t xml:space="preserve"> - Type à peindre</t>
  </si>
  <si>
    <t>5.1.1.5</t>
  </si>
  <si>
    <r>
      <rPr>
        <b/>
        <sz val="10"/>
        <rFont val="Times New Roman"/>
        <family val="1"/>
      </rPr>
      <t>P8a</t>
    </r>
    <r>
      <rPr>
        <sz val="10"/>
        <rFont val="Times New Roman"/>
        <family val="1"/>
      </rPr>
      <t xml:space="preserve"> - simple ouvrant de 90 x 210 cm (Hall loges)</t>
    </r>
  </si>
  <si>
    <t>5.1.1.6</t>
  </si>
  <si>
    <r>
      <rPr>
        <b/>
        <sz val="10"/>
        <rFont val="Times New Roman"/>
        <family val="1"/>
      </rPr>
      <t>P9a</t>
    </r>
    <r>
      <rPr>
        <sz val="10"/>
        <rFont val="Times New Roman"/>
        <family val="1"/>
      </rPr>
      <t xml:space="preserve"> - simple ouvrant de 80 x 210 cm (Sas sanitaires loges)</t>
    </r>
  </si>
  <si>
    <t>5.1.1.7</t>
  </si>
  <si>
    <r>
      <rPr>
        <b/>
        <sz val="10"/>
        <rFont val="Times New Roman"/>
        <family val="1"/>
      </rPr>
      <t>P10a</t>
    </r>
    <r>
      <rPr>
        <sz val="10"/>
        <rFont val="Times New Roman"/>
        <family val="1"/>
      </rPr>
      <t xml:space="preserve"> - simple ouvrant de 70 x 210 cm avec grille de transfert (sanitaire techniciens)</t>
    </r>
  </si>
  <si>
    <t>5.1.1.8</t>
  </si>
  <si>
    <r>
      <rPr>
        <b/>
        <sz val="10"/>
        <rFont val="Times New Roman"/>
        <family val="1"/>
      </rPr>
      <t>P11a</t>
    </r>
    <r>
      <rPr>
        <sz val="10"/>
        <rFont val="Times New Roman"/>
        <family val="1"/>
      </rPr>
      <t xml:space="preserve"> - simple ouvrant de 70 x 180 cm (avec système de fermeture à loquet intérieur + indicateur d'occupation à l’extérieur) boxes sanitaires loges</t>
    </r>
  </si>
  <si>
    <t>5.2</t>
  </si>
  <si>
    <t>CABINE REGIE</t>
  </si>
  <si>
    <t>5.2.1</t>
  </si>
  <si>
    <t>Cloisonnement en bois double-peau plein toute hauteur (Ht = 3 m, Régie)</t>
  </si>
  <si>
    <t>5.2.2</t>
  </si>
  <si>
    <r>
      <rPr>
        <b/>
        <sz val="10"/>
        <rFont val="Times New Roman"/>
        <family val="1"/>
      </rPr>
      <t>F2a</t>
    </r>
    <r>
      <rPr>
        <sz val="10"/>
        <rFont val="Times New Roman"/>
        <family val="1"/>
      </rPr>
      <t xml:space="preserve"> - Baie vitrée à double vitrage fixe de 175 x 90 cm sur encadrement en bois, sans montant intermédiaire</t>
    </r>
  </si>
  <si>
    <t>5.2.3</t>
  </si>
  <si>
    <t>Couverture en feuille multiplex ép. 20 mm sur gitage en bois équarri de section brute 10/5 cm, raboté à 9/4 cm avec un entraxe max. de 60 cm.</t>
  </si>
  <si>
    <t>5.2.4</t>
  </si>
  <si>
    <t>Isolation en laine de roche/verre ou similaire en sandwich dans le cloisonnement et porte de la Régie</t>
  </si>
  <si>
    <t>5.2.5</t>
  </si>
  <si>
    <t>Faux-plancher intérieur ou plate-forme finie en lattage de parquet (ép.: 15 mm essence iroko) sur feuille de multiplex ép. 20 mm, l'ensemble posé sur un platelage en solive 7/15 sur pieds de même section et traverses 7/7, y compris 3 marches d'accès. Finition cirée. (Régie)</t>
  </si>
  <si>
    <t>5.3</t>
  </si>
  <si>
    <t>ESCALIER</t>
  </si>
  <si>
    <t>5.3.1</t>
  </si>
  <si>
    <t>Escalier droit à jour (sans contremarche) pour accès à l'arrière-scène et aux loges. lg 85 cm, Ht de sol à sol 266 cm avec palier de repos de 85 x 175. Marches à cirer.</t>
  </si>
  <si>
    <t>5.4</t>
  </si>
  <si>
    <t>SCENE INTERIEURE (Essence Iroko)</t>
  </si>
  <si>
    <t>5.4.1</t>
  </si>
  <si>
    <t>- Poutraison en madrier de 7x21,5 cm fini raboté (entraxe des madriers 55 cm max.)</t>
  </si>
  <si>
    <t>5.4.2</t>
  </si>
  <si>
    <t xml:space="preserve">- Platelage en planche (lg 20 cm, ép. 3,5 cm) </t>
  </si>
  <si>
    <t>5.4.3</t>
  </si>
  <si>
    <t>- Accessoires de pose et de fixation de la structure</t>
  </si>
  <si>
    <t>5.4.4</t>
  </si>
  <si>
    <t xml:space="preserve">Trappe communiquant l'arrière scène au Hall techniciens, dim. 110x220 cm </t>
  </si>
  <si>
    <t>5.4.5</t>
  </si>
  <si>
    <t>- Ponçage mécanique à blanc de toute la scène intérieure</t>
  </si>
  <si>
    <t>5.4.6</t>
  </si>
  <si>
    <t>- Traitement de finition avec du vernis scénique antidérapant/Mat ou vitrification "grand passage" (vernis polyuréthane ou époxy) ou une finition huilée professionnelle de toute la scène intérieure</t>
  </si>
  <si>
    <t>5.5</t>
  </si>
  <si>
    <t>GRILLE MOUSTIQUAIRE EN PVC</t>
  </si>
  <si>
    <t>Sur claustras (Loges)</t>
  </si>
  <si>
    <t>5.5.1</t>
  </si>
  <si>
    <t>- 210 x 80</t>
  </si>
  <si>
    <t>TOTAL  5</t>
  </si>
  <si>
    <t xml:space="preserve">Faux-plafonds </t>
  </si>
  <si>
    <t>INTERIEURS</t>
  </si>
  <si>
    <t>6.1</t>
  </si>
  <si>
    <t>Dalle de plafond minérale ou plaque acoustique de 120 x 60 cm  ép. 15  mm avec structure portante à fixer en sous dalle du toit et aux murs et poutres adjacents</t>
  </si>
  <si>
    <t>6.2</t>
  </si>
  <si>
    <t>Plaque de GYPROC ép. 13 mm vissées sur gitage en bois (Régie)</t>
  </si>
  <si>
    <t>6.3</t>
  </si>
  <si>
    <t>Isolation en laine de roche/verre ou similaire au-dessus du Faux-plafond de la régie</t>
  </si>
  <si>
    <t>TOTAL  6</t>
  </si>
  <si>
    <r>
      <t xml:space="preserve">PEINTURES </t>
    </r>
    <r>
      <rPr>
        <sz val="10"/>
        <rFont val="Times New Roman"/>
        <family val="1"/>
      </rPr>
      <t>(2 couches max.)</t>
    </r>
  </si>
  <si>
    <t>7.1</t>
  </si>
  <si>
    <t xml:space="preserve">PREPARATION ET ENDUISAGE DES SURFACES  </t>
  </si>
  <si>
    <t>Enduit au mastic</t>
  </si>
  <si>
    <t>7.1.1</t>
  </si>
  <si>
    <t>Murs intérieurs (sauf murs sanitaires)</t>
  </si>
  <si>
    <t>7.1.2</t>
  </si>
  <si>
    <t>Faux-plafond GYPROC (Cabine régie)</t>
  </si>
  <si>
    <t xml:space="preserve">Enduit de ragréage à base de ciment/mastic ou Enduit à base de chaux  </t>
  </si>
  <si>
    <t>7.1.3</t>
  </si>
  <si>
    <t>Sur murs et sous-faces dalle de plancher extérieurs</t>
  </si>
  <si>
    <t>PEINTURE LATEX (Acrylique)</t>
  </si>
  <si>
    <t>7.2.1</t>
  </si>
  <si>
    <t>Murs intérieurs, satinée en partie basse jusqu'à 1,20 m dans les zones très sollicitées (couloirs, circulations) pour sa meilleure lavabilité</t>
  </si>
  <si>
    <t>7.2.2</t>
  </si>
  <si>
    <t>Faux-plafond GYPROC</t>
  </si>
  <si>
    <t>7.2.3</t>
  </si>
  <si>
    <t>7.3</t>
  </si>
  <si>
    <r>
      <t>PEINTURE GLYCEROPHTALIQUE SATINEE</t>
    </r>
    <r>
      <rPr>
        <sz val="10"/>
        <rFont val="Times New Roman"/>
        <family val="1"/>
      </rPr>
      <t xml:space="preserve"> (Email)</t>
    </r>
  </si>
  <si>
    <t xml:space="preserve">Sur métal </t>
  </si>
  <si>
    <t>7.3.1</t>
  </si>
  <si>
    <t>- Châssis</t>
  </si>
  <si>
    <t>7.3.2</t>
  </si>
  <si>
    <t>- Echelle d'accès au toit</t>
  </si>
  <si>
    <t xml:space="preserve">Sur bois </t>
  </si>
  <si>
    <t>7.3.3</t>
  </si>
  <si>
    <t>- Portes à peindre</t>
  </si>
  <si>
    <t>7.4</t>
  </si>
  <si>
    <t>VERNIS</t>
  </si>
  <si>
    <t>7.4.1</t>
  </si>
  <si>
    <t>7.4.2</t>
  </si>
  <si>
    <t>- Cloisonnement Régie</t>
  </si>
  <si>
    <t>7.4.3</t>
  </si>
  <si>
    <t>- Escalier Arrière-scène</t>
  </si>
  <si>
    <t>TOTAL  7</t>
  </si>
  <si>
    <t>TOTAL ARCHITECTURE</t>
  </si>
  <si>
    <t>III. TECHNIQUES SPECIALES</t>
  </si>
  <si>
    <t>a. ENERGIE</t>
  </si>
  <si>
    <t>PROTECTION</t>
  </si>
  <si>
    <t>Paratonnerre</t>
  </si>
  <si>
    <t>Ens</t>
  </si>
  <si>
    <t>Ce tarif inclut l'installation, le raccordement et la mise en place d'un paratonnerres avec un système d'amorçage positionné 20 mètres au-dessus du sol. Ce tarif inclut également le câble plat de descente, les fixations, les joints de contrôle, le tube de protection, le compteur de foudre, la prise de terre ainsi que tous les accessoires et exigence de montage et raccordement selon les plans et normes actuelles (NF C 17-102 et NF EN 62 305-3).</t>
  </si>
  <si>
    <t>Mise à la Terre et Liaison Equipotentielle</t>
  </si>
  <si>
    <t xml:space="preserve">La résistance à la terre ne dépassera pas 3 ohms.
L'ensemble de piquets de mise à la terre servira à établir le réseau de mise à la terre.
Les piquets seront en cuivre ou en acier recouvert de cuivre.  Ces piquets auront une longueur de 1 à 2 mètres et seront équipés d'un embout et d'un bout fileté pour atteindre des profondeurs significatives si besoin.  Ces derniers doivent toujours être espacés de 2 à 3 fois la profondeur d'un piquet, reliés par un câble de cuivre non isolé de 35mm².                                                                                                                 Le réseau prévoit également la mise en place de puits de terre conformément aux plans préétablis.    </t>
  </si>
  <si>
    <t>Répartiteur de Terre</t>
  </si>
  <si>
    <t>TABLEAUXTABLEAUX ET COFFRETS ELECTRIQUES</t>
  </si>
  <si>
    <t>Tableaux de Distribution - Courants Forts</t>
  </si>
  <si>
    <r>
      <t xml:space="preserve">Ce tarif inclut le dimensionnement, la prestation de livraison, d'installation et de raccordement d'un Tableau électrique de type </t>
    </r>
    <r>
      <rPr>
        <b/>
        <sz val="8"/>
        <rFont val="Times New Roman"/>
        <family val="1"/>
      </rPr>
      <t>encastré</t>
    </r>
    <r>
      <rPr>
        <sz val="8"/>
        <rFont val="Times New Roman"/>
        <family val="1"/>
      </rPr>
      <t>. Ils seront fournis et installés, y compris tout le matériel nécessaire tel que les rails, les barrettes de distribution, les couvercles, les dispositifs de sécurité, les disjoncteurs, les interrupteurs, les relais et les contacteurs… en conformité avec les directives des plans d'installation et des circuits électriques adaptés au type d'équipement.</t>
    </r>
  </si>
  <si>
    <t>Tableau Electrique Bâtiment A - "TDA"</t>
  </si>
  <si>
    <t>CABLES BT - ALIMENTATIONS DEPARTS DIRECTS</t>
  </si>
  <si>
    <t>Ce prix inclut la prestation de livraison, d'installation et de raccordement de câbles y compris cosses de raccordement, et tous accessoires nécessaire à la réalisation du système conformément aux règles de l'art et de bon fonctionnement.</t>
  </si>
  <si>
    <t>Nota : En enterrés, les câbles seront à l'intérieur de Conduits TPC Ø40 minimum</t>
  </si>
  <si>
    <t>U1000RVFV QUATRE  CONDUCTEUR</t>
  </si>
  <si>
    <t>4G50 mm²</t>
  </si>
  <si>
    <t>H07V-U MONO  CONDUCTEURS VERT JAUNE</t>
  </si>
  <si>
    <t xml:space="preserve">1X16 mm² </t>
  </si>
  <si>
    <t>TUBAGE ET FILERIE</t>
  </si>
  <si>
    <t xml:space="preserve">NB : Les dérivations se font directement sur les luminaires, l'installation de boîte de dérivation n'est pas autorisée.    </t>
  </si>
  <si>
    <t>Les boîtes d'encastrement spécifiées dans ce tarif seront de forme carrée, avec une profondeur minimale de 40mm. Elles sont conçues pour pouvoir assembler des blocs compacts de plusieurs modules. Elles seront équipées de protection de tête de vis.</t>
  </si>
  <si>
    <t>Point principal lumineux</t>
  </si>
  <si>
    <t xml:space="preserve">Ce prix inclut depuis le tableau électrique jusqu'au premier point lumineux alimenté, le câble 2x1,5mm² ou 3G1,5mm² U1000R02V en faux plafond ou sous conduit y compris le conduit ICTA/ICA Ø16.     </t>
  </si>
  <si>
    <t>Point Principal Bouton poussoir</t>
  </si>
  <si>
    <t xml:space="preserve">Ce prix inclut depuis la boîte d'encastrement et depuis le tableau électrique jusqu'au premier bouton poussoir, le câble 2x1,5mm² ou 3G1.5mm² en faux plafond ou sous conduit y compris le conduit ICTA/ICA Ø16.                </t>
  </si>
  <si>
    <t>Point Principal Prise de courant / Alimentation Monophasée</t>
  </si>
  <si>
    <t>Ce prix inclut la boîte d'encastrement et depuis le tableau électrique jusqu'à la première prise, le câble 3G2,5mm² U1000R02V en faux plafond et/ou les conducteurs H07VU sous conduit y compris le conduit ICTA/ICA Ø20.</t>
  </si>
  <si>
    <t>4.4</t>
  </si>
  <si>
    <t>Point supplémentaire lumineux</t>
  </si>
  <si>
    <t xml:space="preserve">Ce prix inclut depuis le point lumineux précédent jusqu'au point alimenté, la liaison en câble 2x1,5mm² ou 3G1,5mm² U1000RO2V en apparent ou H70VU sous conduit y compris le conduit ICTA/ICA Ø16.  </t>
  </si>
  <si>
    <t>4.5</t>
  </si>
  <si>
    <t>Point Supplémentaire Bouton poussoir</t>
  </si>
  <si>
    <t xml:space="preserve">Ce prix inclut la boîte d'encastrement et depuis le bouton poussoir précédent jusqu'au point alimenté, le câble 2x1,5mm² ou 3G1,5mm² U1000R02V en faux plafond ou sous conduit y compris le conduit ICTA/ICA Ø16.     </t>
  </si>
  <si>
    <t>4.6</t>
  </si>
  <si>
    <t>Point Supplémentaire Prise de courant / Alimentation Monophasée</t>
  </si>
  <si>
    <t xml:space="preserve">Ce prix inclut la boîte d'encastrement et depuis la prise précédente jusqu'au point alimenté, la liaison en câble 3G2,5mm² U1000RO2V en apparent ou H70VU sous conduit en encastré y compris le conduit ICTA/ICA Ø20.  </t>
  </si>
  <si>
    <t>4.7</t>
  </si>
  <si>
    <t>Commande - Simple allumage</t>
  </si>
  <si>
    <t xml:space="preserve">Ce prix inclut la boîte d'encastrement et entre le point lumineux et l'interrupteur, le conduit ICTA/ICA Ø16 et les conducteurs H07VU 1,5mm² (coupure de la phase).   </t>
  </si>
  <si>
    <t>4.8</t>
  </si>
  <si>
    <t>Commande - Va et vient</t>
  </si>
  <si>
    <t xml:space="preserve">Ce prix inclut les deux boîtes d'encastrement, entre les deux interrupteurs les conduits ICTA/ICA Ø16 et les conducteurs H07VU 1,5mm² (navette), entre les points lumineux et les interrupteurs les conduits ICTA/ICA Ø16 et les conducteurs H07VU 1,5mm². </t>
  </si>
  <si>
    <t>FOURNITURE POSE ET RACCORDEMENT LUSTRERIE</t>
  </si>
  <si>
    <t>Ampoule Led 40W</t>
  </si>
  <si>
    <t xml:space="preserve">Ce tarif inclut la livraison, l'installation et le branchement des luminaires mentionnés.  </t>
  </si>
  <si>
    <t xml:space="preserve">Ce tarif inclut aussi tous les éléments nécessaires pour l'installation et la fixation du luminaire au faux plafond Gyproc et/ou en bois, ainsi que toutes les fournitures liées à l'installation et au branchement.   </t>
  </si>
  <si>
    <t>Applique murale</t>
  </si>
  <si>
    <t>Luminaire 60x120</t>
  </si>
  <si>
    <t>Luminaire étanche 1</t>
  </si>
  <si>
    <t>FOURNITURE POSE ET RACCORDEMENT APPAREILLAGES</t>
  </si>
  <si>
    <t>Interrupteur Simple Allumage</t>
  </si>
  <si>
    <t>Interrupteur Simple Allumage Hermétique</t>
  </si>
  <si>
    <t>Interrupteur Va-et-Vient Hermétique</t>
  </si>
  <si>
    <t>6.4</t>
  </si>
  <si>
    <t>Bouton Poussoir</t>
  </si>
  <si>
    <t>6.5</t>
  </si>
  <si>
    <t>Prise de courant Simple Normale 2P+T -10/16A</t>
  </si>
  <si>
    <t>6.6</t>
  </si>
  <si>
    <t xml:space="preserve">Prise de courant Etanche 2P+T -10/16A </t>
  </si>
  <si>
    <t>6.7</t>
  </si>
  <si>
    <t>Prise télévision - "TV"</t>
  </si>
  <si>
    <t>6.8</t>
  </si>
  <si>
    <t>Prise Double Informatique</t>
  </si>
  <si>
    <t>6.9</t>
  </si>
  <si>
    <t>Prise AV</t>
  </si>
  <si>
    <t>TELEDISTRIBUTION</t>
  </si>
  <si>
    <t>Antenne VHF et UHF</t>
  </si>
  <si>
    <t>Antenne Parabole</t>
  </si>
  <si>
    <t>Multi commutateur Terminal 4x6</t>
  </si>
  <si>
    <t>Amplificateur 3 SAT +1 terrestre</t>
  </si>
  <si>
    <t>Câbles</t>
  </si>
  <si>
    <t>7.5</t>
  </si>
  <si>
    <t>COAX - RG11 (Prises TV) - Câble Noir</t>
  </si>
  <si>
    <t>7.6</t>
  </si>
  <si>
    <t>COAX - RG6 (Prises TV) - Câble blanc</t>
  </si>
  <si>
    <t>7.7</t>
  </si>
  <si>
    <t>Câbles torsadé 4 paires F/UTP RJ 45 cat 6</t>
  </si>
  <si>
    <t xml:space="preserve">CABLAGE IT </t>
  </si>
  <si>
    <t>8.1</t>
  </si>
  <si>
    <t>Baie 18 U 600x600</t>
  </si>
  <si>
    <t>8.2</t>
  </si>
  <si>
    <t>Panneaux de brassage 24 ports RJ45</t>
  </si>
  <si>
    <t>8.3</t>
  </si>
  <si>
    <t>Panneau guide cordons</t>
  </si>
  <si>
    <t>8.4</t>
  </si>
  <si>
    <t>Bandeau de 8 Prises</t>
  </si>
  <si>
    <t>8.5</t>
  </si>
  <si>
    <t>Cordons de brassage Cat 6a</t>
  </si>
  <si>
    <t>TOTAL  8</t>
  </si>
  <si>
    <t>POINT D'ACCES WIFI</t>
  </si>
  <si>
    <t>Ce tarif inclut la livraison, l'installation et le branchement de routeur wifi, y compris  tous les éléments nécessaires pour l'installation, la fixation et le bon fonctionnement.</t>
  </si>
  <si>
    <t>9.1</t>
  </si>
  <si>
    <t>Routeur Wifi ou AP</t>
  </si>
  <si>
    <t>TOTAL  9</t>
  </si>
  <si>
    <t>DETECTION ET LUTTE CONTRE INCENDIE</t>
  </si>
  <si>
    <t>Ce tarif inclut la livraison et l'installation de détecteur de fumée, y compris  tous les éléments nécessaires pour l'installation, la fixation et le bon fonctionnement.</t>
  </si>
  <si>
    <t>Ce tarif inclut aussi la livraison et l'installation de l'extincteur portatif à poudre, équipé d’une cartouche de CO₂ interne, possédant une capacité de 6 kg, y compris  tous les éléments nécessaires pour l'installation, la fixation et le bon fonctionnement.</t>
  </si>
  <si>
    <t>10.1</t>
  </si>
  <si>
    <t>Détecteur de fumée</t>
  </si>
  <si>
    <t>10.2</t>
  </si>
  <si>
    <t>Détecteur de chaleur</t>
  </si>
  <si>
    <t>10.3</t>
  </si>
  <si>
    <t>Extincteur à CO2 Portatif de 6kg</t>
  </si>
  <si>
    <t>TOTAL  10</t>
  </si>
  <si>
    <t>TOTAL ENERGIE</t>
  </si>
  <si>
    <t>b. HVAC</t>
  </si>
  <si>
    <t>CLIMATISATION</t>
  </si>
  <si>
    <t>Unité intérieure + Unité extérieure Split Système (Avec télécommande)</t>
  </si>
  <si>
    <t>Ce prix inclut la fourniture, la mise en place de l'unité intérieure y compris support de fixation, ainsi que toutes les responsabilités liées à sa mise en place et à son achèvement parfait.</t>
  </si>
  <si>
    <t>Ce prix inclut aussi les liaisons frigorifiques entre unité intérieure et extérieur (gaz et liquide) et protection calorifuge en aluminium en extérieure, le câble de communication sous conduit y compris le conduit ICTA/ICA Ø25, la fourniture et le raccordement du tuyaux spiralé pour le condensat de l'unité murale.</t>
  </si>
  <si>
    <t>Split 9000 Btu/h</t>
  </si>
  <si>
    <t>VENTILATION</t>
  </si>
  <si>
    <t>Ventilateur Plafonnier</t>
  </si>
  <si>
    <t>Ce prix inclut la fourniture, la mise en place du ventilateur plafonnier, y compris la commande et les supports de fixation, ainsi que toutes les responsabilités liées à sa mise en place et à son achèvement parfait.</t>
  </si>
  <si>
    <t>Brasseur d’air</t>
  </si>
  <si>
    <t>Ventilateur mural</t>
  </si>
  <si>
    <t>Ce prix inclut la fourniture, la mise en place du ventilateur mural pour extraction, y compris la grille murale, le conduit circulaire de traversée de mur et les supports de fixation, ainsi que toutes les responsabilités liées à sa mise en place et à son achèvement parfait.</t>
  </si>
  <si>
    <t>VEX - 1250 m3/h</t>
  </si>
  <si>
    <t>VEX - 100 m3/h</t>
  </si>
  <si>
    <t>Ventilateur de gaine</t>
  </si>
  <si>
    <t>Ce prix inclut la fourniture, la mise en place du ventilateur de gaine pour extraction, y compris les supports de fixation, ainsi que toutes les responsabilités liées à sa mise en place et à son achèvement parfait.</t>
  </si>
  <si>
    <t>VEX - 315 m3/h</t>
  </si>
  <si>
    <t>GAINES DE VENTILATION</t>
  </si>
  <si>
    <t>Gaine Circulaire spiralée en acier galvanisé</t>
  </si>
  <si>
    <t>Ø160</t>
  </si>
  <si>
    <t>Ø125</t>
  </si>
  <si>
    <t>3.1.3</t>
  </si>
  <si>
    <t>Ø100</t>
  </si>
  <si>
    <t>EXTRACTION</t>
  </si>
  <si>
    <t>Bouche d'extraction VMC</t>
  </si>
  <si>
    <t>U</t>
  </si>
  <si>
    <t>TOTAL HVAC</t>
  </si>
  <si>
    <t>c. FLUIDES</t>
  </si>
  <si>
    <t>ADDUCTION EAU FROIDE</t>
  </si>
  <si>
    <t>Citerne de Stockage d'Eau - 5 000 L</t>
  </si>
  <si>
    <t>Ce prix inclut la fourniture, la mise en place et le raccordement d'une citerne d'eau de 5 000 Litres, y compris tous les équipements et les accessoires indispensables pour assurer un bon fonctionnement et sa fixation sur la dalle de toiture.</t>
  </si>
  <si>
    <t>Tuyauterie PPR PN16 - SDR 7.4</t>
  </si>
  <si>
    <t>Ce prix inclut la fourniture, la mise en place et le raccordement de tuyau PPR, y compris le support et toutes les tâches liées à la fourniture, à la pose et au raccordement des robinets, ainsi qu'à l'attente du point d'eau.</t>
  </si>
  <si>
    <t>DN32</t>
  </si>
  <si>
    <t>1.2.2</t>
  </si>
  <si>
    <t>DN25</t>
  </si>
  <si>
    <t>1.2.3</t>
  </si>
  <si>
    <t>DN20</t>
  </si>
  <si>
    <t>1.2.4</t>
  </si>
  <si>
    <t>DN15</t>
  </si>
  <si>
    <t>Poste d'eau</t>
  </si>
  <si>
    <t>Le prix inclura la fourniture, la mise en place et le raccordement d'un robinet de 3/4, incluant toutes les connexions et les éléments de fixation.</t>
  </si>
  <si>
    <t>EVACUATIONS EAUX USEES - EAUX VANNES - EAUX DE PLUIE</t>
  </si>
  <si>
    <t>Tuyauterie PVC Pression Evacuations</t>
  </si>
  <si>
    <t>Ce prix inclut la fourniture, la mise en place et le raccordement de tuyaux PVC Pression PN10, les accessoires de raccordement (coudes, tés, manchons, raccordement des appareils sanitaires,…) y compris toutes les perforations, les saignées, les carottages, les bouchages, et en général toutes les contraintes de pose et d'installation.</t>
  </si>
  <si>
    <t>DN160</t>
  </si>
  <si>
    <t>2.1.2</t>
  </si>
  <si>
    <t>DN110</t>
  </si>
  <si>
    <t>2.1.3</t>
  </si>
  <si>
    <t>DN90</t>
  </si>
  <si>
    <t>2.1.4</t>
  </si>
  <si>
    <t>DN50</t>
  </si>
  <si>
    <t>2.1.5</t>
  </si>
  <si>
    <t>DN40</t>
  </si>
  <si>
    <t>Tuyauterie PVC Pour Evacuations condensat</t>
  </si>
  <si>
    <t>Ce prix comprend la fourniture, la pose, le raccordement de tuyaux PVC, y compris tous les accessoires de raccordement (coudes, tés,…), toutes les jonctions entre PVC ET PEHD Geberit et en général toutes sujétions de pose et de raccordement. Ce prix comprend également le calorifuge épaisseur 3mm.</t>
  </si>
  <si>
    <t>Siphon de sol</t>
  </si>
  <si>
    <t>Ce prix comprendra la fourniture, pose et raccordement  d'un siphon de sol pour sol carrelé ou béton brut de hauteur réglable y compris toutes sujétions de fourniture, de pose et de raccordement.</t>
  </si>
  <si>
    <t>Siphon de sol  0,6 l/s - D40</t>
  </si>
  <si>
    <t>2.4</t>
  </si>
  <si>
    <t>Système d'évacuation siphoïde des eaux pluviales</t>
  </si>
  <si>
    <t>Ce prix inclut la fourniture, pose et raccordement  d'équipement de terrasse pour évacuation des eaux de pluie par action siphoïde, y compris toutes sujétions de fourniture, de pose et de raccordement.</t>
  </si>
  <si>
    <t>2.4.1</t>
  </si>
  <si>
    <t xml:space="preserve">Naissance Siphoïde  14 l/s </t>
  </si>
  <si>
    <t>APPAREIL SANITAIRE</t>
  </si>
  <si>
    <t xml:space="preserve">Raccordement des appareils sanitaires </t>
  </si>
  <si>
    <t xml:space="preserve">Ce prix inclut la fourniture, la mise en place et le raccordement de tous les appareils et accessoires de raccordement (raccord robinetterie, robinet équerre, robinet vanne, bonde,,...) y compris tous les équipements et les accessoires indispensables pour assurer un bon fonctionnement. </t>
  </si>
  <si>
    <t>Lavabo</t>
  </si>
  <si>
    <t>Douche</t>
  </si>
  <si>
    <t>Douchette</t>
  </si>
  <si>
    <t>3.1.4</t>
  </si>
  <si>
    <t>WC</t>
  </si>
  <si>
    <t>TOTAL FLUIDES</t>
  </si>
  <si>
    <t>TOTAL A. GRANDE SALLE</t>
  </si>
  <si>
    <t>C. SANITAIRES PUBLICS</t>
  </si>
  <si>
    <t>MOUVEMENT DES TERRES (déblai et remblai)</t>
  </si>
  <si>
    <t xml:space="preserve">Réalisation manuelle ou mécanique des fouilles selon les dimensions et la profondeur requises par les plans ou les indications du M.O. 
Formation des tranchées pour ouvrages divers, y compris ouvrages de consolidation des parois de la fouille, nivellement et compactage des fonds, enlèvement des débris, et transport selon les indications du M.O. </t>
  </si>
  <si>
    <t>FONDATION</t>
  </si>
  <si>
    <t xml:space="preserve">Etanchéité </t>
  </si>
  <si>
    <t xml:space="preserve">Film polyane sous les fondations des semelles, des longrines et sous la dalle de sous pavement. </t>
  </si>
  <si>
    <t>3.3</t>
  </si>
  <si>
    <t>Maçonneries en moellons pour fondations</t>
  </si>
  <si>
    <t>3.3.1</t>
  </si>
  <si>
    <t>Fondations en moellons suivant les plans, y compris mortier de ciment utilisé comme liant.</t>
  </si>
  <si>
    <t>3.4</t>
  </si>
  <si>
    <t>Ouvrages en béton armé</t>
  </si>
  <si>
    <t>3.4.1</t>
  </si>
  <si>
    <r>
      <t>Semelles en béton de classe C30/37, d'épaisseurs variées suivant plans, estimées à 135kg acier/m</t>
    </r>
    <r>
      <rPr>
        <vertAlign val="superscript"/>
        <sz val="10"/>
        <rFont val="Times New Roman"/>
        <family val="1"/>
      </rPr>
      <t>3</t>
    </r>
    <r>
      <rPr>
        <sz val="10"/>
        <rFont val="Times New Roman"/>
        <family val="1"/>
      </rPr>
      <t xml:space="preserve"> béton. </t>
    </r>
  </si>
  <si>
    <t>3.4.2</t>
  </si>
  <si>
    <t xml:space="preserve">Chape d'égalisation en béton de classe C25/30, placée au-dessus des maçonneries en moellons, avant la pose des murs en blocs de ciment, suivant dimensions sur plans. </t>
  </si>
  <si>
    <t>3.4.3</t>
  </si>
  <si>
    <t xml:space="preserve">Dalle de sol, en béton de classe C25/30, légèrement armé (lissée à la taloche après coulage dans les Locaux électriques et GE) </t>
  </si>
  <si>
    <t>3.5</t>
  </si>
  <si>
    <t>3.5.1</t>
  </si>
  <si>
    <t>Construction d'une nouvelle fosse septique (80 usagers) et d'un nouveau puits perdu, y compris mouvement des terres et tous les préparatifs</t>
  </si>
  <si>
    <t>ELEVATION</t>
  </si>
  <si>
    <t>Rez-de-chaussée</t>
  </si>
  <si>
    <r>
      <t>Colonnes de chainage vertical, en béton de classe C30/37, estimées à 150kg acier/m</t>
    </r>
    <r>
      <rPr>
        <vertAlign val="superscript"/>
        <sz val="10"/>
        <rFont val="Times New Roman"/>
        <family val="1"/>
      </rPr>
      <t>3</t>
    </r>
    <r>
      <rPr>
        <sz val="10"/>
        <rFont val="Times New Roman"/>
        <family val="1"/>
      </rPr>
      <t xml:space="preserve"> béton. </t>
    </r>
  </si>
  <si>
    <r>
      <t>Poutres de chainages horizontaux, en béton de classe C30/37, estimées à 130kg acier/m</t>
    </r>
    <r>
      <rPr>
        <vertAlign val="superscript"/>
        <sz val="10"/>
        <rFont val="Times New Roman"/>
        <family val="1"/>
      </rPr>
      <t>3</t>
    </r>
    <r>
      <rPr>
        <sz val="10"/>
        <rFont val="Times New Roman"/>
        <family val="1"/>
      </rPr>
      <t xml:space="preserve"> béton. </t>
    </r>
  </si>
  <si>
    <t>CHARPENTE-COUVERTURE</t>
  </si>
  <si>
    <t>Charpente simple en bois</t>
  </si>
  <si>
    <t>Ferme en madrier 7/15</t>
  </si>
  <si>
    <t>5.1.2</t>
  </si>
  <si>
    <t>Panne en chevron 7/7</t>
  </si>
  <si>
    <t>5.1.3</t>
  </si>
  <si>
    <t>Planche de rive ép. 2cm, lg 25cm</t>
  </si>
  <si>
    <t>Couverture</t>
  </si>
  <si>
    <t>Tôle ondulée galvanisée BG 28</t>
  </si>
  <si>
    <t>Solin galvanisée BG 28</t>
  </si>
  <si>
    <t>Gouttières en PVC, y compris colliers et tous accessoires</t>
  </si>
  <si>
    <t>Tuyau de descente en PVC de 110, y compris tous accessoires de fixation</t>
  </si>
  <si>
    <t>Murs extérieurs en blocs de 15x20x40 cm</t>
  </si>
  <si>
    <t>Cloison intérieures en blocs de 15x20x40 cm</t>
  </si>
  <si>
    <t>1.1.3</t>
  </si>
  <si>
    <t>Cloison intérieures en blocs de 10x20x40 cm pour murets boxes sanitaires</t>
  </si>
  <si>
    <t>1.1.4</t>
  </si>
  <si>
    <t xml:space="preserve">Claustras </t>
  </si>
  <si>
    <r>
      <t>Chambre de visite en maçonnerie</t>
    </r>
    <r>
      <rPr>
        <sz val="10"/>
        <rFont val="Times New Roman"/>
        <family val="1"/>
      </rPr>
      <t xml:space="preserve"> avec enduit intérieur hydrofuge (spécification suivant lots Techniques Spéciales concernés)</t>
    </r>
  </si>
  <si>
    <t>- sur maçonnerie</t>
  </si>
  <si>
    <t>REVETEMENTS SOL</t>
  </si>
  <si>
    <t>Revêtements sol type carrelage (Intérieurs/Extérieurs)</t>
  </si>
  <si>
    <t>Grès Cérame pleine masse ép. 9 mm rectifié 30 x 30</t>
  </si>
  <si>
    <t>Intérieurs de mur type carrelage pour sanitaires, Ht = 2,10 m</t>
  </si>
  <si>
    <t>Faïence rectifié 15 x 30 ép. 6 (ou 6,5) mm</t>
  </si>
  <si>
    <t>Portes à ventelles</t>
  </si>
  <si>
    <r>
      <rPr>
        <b/>
        <sz val="10"/>
        <rFont val="Times New Roman"/>
        <family val="1"/>
      </rPr>
      <t>P2c</t>
    </r>
    <r>
      <rPr>
        <sz val="10"/>
        <rFont val="Times New Roman"/>
        <family val="1"/>
      </rPr>
      <t xml:space="preserve"> - porte simple ouvrant à ventelles et moustiquaire PVC de 90 x 210 cm (Local technique) </t>
    </r>
  </si>
  <si>
    <r>
      <rPr>
        <b/>
        <sz val="10"/>
        <rFont val="Times New Roman"/>
        <family val="1"/>
      </rPr>
      <t>P3c</t>
    </r>
    <r>
      <rPr>
        <sz val="10"/>
        <rFont val="Times New Roman"/>
        <family val="1"/>
      </rPr>
      <t xml:space="preserve"> - porte à ventelles à double ouvrant de 150 x 210 cm (Couloir Techn)</t>
    </r>
  </si>
  <si>
    <r>
      <rPr>
        <b/>
        <sz val="10"/>
        <rFont val="Times New Roman"/>
        <family val="1"/>
      </rPr>
      <t>P4c</t>
    </r>
    <r>
      <rPr>
        <sz val="10"/>
        <rFont val="Times New Roman"/>
        <family val="1"/>
      </rPr>
      <t xml:space="preserve"> - porte grillagée à double ouvrant de 150 x 210 cm (Local GE)</t>
    </r>
  </si>
  <si>
    <t>Fenêtre à Naco vitré + antivol à barreaux verticaux</t>
  </si>
  <si>
    <r>
      <rPr>
        <b/>
        <sz val="10"/>
        <rFont val="Times New Roman"/>
        <family val="1"/>
      </rPr>
      <t>F1c</t>
    </r>
    <r>
      <rPr>
        <sz val="10"/>
        <rFont val="Times New Roman"/>
        <family val="1"/>
      </rPr>
      <t xml:space="preserve"> - imposte à 2 compartiments Naco de 200 x 60 cm (WC)</t>
    </r>
  </si>
  <si>
    <t>OUVRAGES ET FOURNITURES DIVERS</t>
  </si>
  <si>
    <t>Accessoires sanitaires en acier inoxydable</t>
  </si>
  <si>
    <t>4.2.1.1</t>
  </si>
  <si>
    <t>Barres d’appui WC PMR en Alu, HT fixation 80 cm</t>
  </si>
  <si>
    <t>4.2.1.1.1</t>
  </si>
  <si>
    <t>- droite Ø 32 mm (Lg 50/60 cm)</t>
  </si>
  <si>
    <t>4.2.1.1.2</t>
  </si>
  <si>
    <t>- pliante (suivant standard et normes)</t>
  </si>
  <si>
    <t>4.2.1.2</t>
  </si>
  <si>
    <t>4.2.1.3</t>
  </si>
  <si>
    <t>4.2.1.4</t>
  </si>
  <si>
    <t>4.2.1.5</t>
  </si>
  <si>
    <t>4.2.1.6</t>
  </si>
  <si>
    <t>Séparateur d'urinoir 40x70x1 cm stratifié compact</t>
  </si>
  <si>
    <t>PORTES INTERIEURES (Détails voir Bordereau des huisseries)</t>
  </si>
  <si>
    <t>Porte en bois massif de type à peindre pour sanitaires</t>
  </si>
  <si>
    <r>
      <rPr>
        <b/>
        <sz val="10"/>
        <rFont val="Times New Roman"/>
        <family val="1"/>
      </rPr>
      <t>P5c</t>
    </r>
    <r>
      <rPr>
        <sz val="10"/>
        <rFont val="Times New Roman"/>
        <family val="1"/>
      </rPr>
      <t xml:space="preserve"> - porte à simple ouvrant de 100 x 210 cm pour sanitaire PMR (une barre droite d’appui WC y sera fixé à 70-80 cm) avec grille de transfert</t>
    </r>
  </si>
  <si>
    <r>
      <rPr>
        <b/>
        <sz val="10"/>
        <rFont val="Times New Roman"/>
        <family val="1"/>
      </rPr>
      <t>P6c</t>
    </r>
    <r>
      <rPr>
        <sz val="10"/>
        <rFont val="Times New Roman"/>
        <family val="1"/>
      </rPr>
      <t xml:space="preserve"> - simple ouvrant de 80 x 210 cm avec grille de transfert</t>
    </r>
  </si>
  <si>
    <r>
      <rPr>
        <b/>
        <sz val="10"/>
        <rFont val="Times New Roman"/>
        <family val="1"/>
      </rPr>
      <t>P7c</t>
    </r>
    <r>
      <rPr>
        <sz val="10"/>
        <rFont val="Times New Roman"/>
        <family val="1"/>
      </rPr>
      <t xml:space="preserve"> - simple ouvrant de 70 x 180 cm (avec système de fermeture à loquet intérieur + indicateur d'occupation à l’extérieur) boxes sanitaires</t>
    </r>
  </si>
  <si>
    <t>Grille moustiquaire en PVC</t>
  </si>
  <si>
    <t>En sous plafond de toiture</t>
  </si>
  <si>
    <t>- 70 x 70</t>
  </si>
  <si>
    <t>Sur claustras (Local technique)</t>
  </si>
  <si>
    <t>- 185 x 200</t>
  </si>
  <si>
    <t>- 240 x 50</t>
  </si>
  <si>
    <t>FAUX-PLAFONDS</t>
  </si>
  <si>
    <t>Plaque de GYPROC ép. 13 mm vissées sur ossature métallique (type métal stud)</t>
  </si>
  <si>
    <t>EXTERIEURS</t>
  </si>
  <si>
    <t>Plaque de GYPROC type Hydro ép. 13 mm vissées sur ossature métallique (type métal stud)</t>
  </si>
  <si>
    <t>Sur murs extérieurs crépis</t>
  </si>
  <si>
    <t>Murs extérieurs</t>
  </si>
  <si>
    <t>Sur mur</t>
  </si>
  <si>
    <t>Plinthes pour pavement en dalle lissée, Ht = 15 cm</t>
  </si>
  <si>
    <t>- Portes sanitaires</t>
  </si>
  <si>
    <r>
      <t xml:space="preserve">Ce tarif inclut le dimensionnement, la prestation de livraison, d'installation et de raccordement d'un Tableau électrique de type </t>
    </r>
    <r>
      <rPr>
        <b/>
        <sz val="8"/>
        <rFont val="Times New Roman"/>
        <family val="1"/>
      </rPr>
      <t>encastré</t>
    </r>
    <r>
      <rPr>
        <sz val="8"/>
        <rFont val="Times New Roman"/>
        <family val="1"/>
      </rPr>
      <t xml:space="preserve"> Ils seront fournis et installés, y compris tout le matériel nécessaire tel que les rails, les barrettes de distribution, les couvercles, les dispositifs de sécurité, les disjoncteurs, les interrupteurs, les relais et les contacteurs… en conformité avec les directives des plans d'installation et des circuits électriques adaptés au type d'équipement.</t>
    </r>
  </si>
  <si>
    <t>Tableau Général Basse Tension - "TGBT"</t>
  </si>
  <si>
    <t>Tableau Electrique Bâtiment C - "TDC"</t>
  </si>
  <si>
    <t>Tableau Electrique Plomberie - "TEP"</t>
  </si>
  <si>
    <t>Boîtier de commande avec interrupteur d'isolement (coupure de proximité)</t>
  </si>
  <si>
    <t>Interrupteur 4x32A</t>
  </si>
  <si>
    <t>U1000RO2V CINQ  CONDUCTEURS</t>
  </si>
  <si>
    <t>5G16 mm²</t>
  </si>
  <si>
    <t>5G6 mm²</t>
  </si>
  <si>
    <t>3.6</t>
  </si>
  <si>
    <t>TOTAL 3</t>
  </si>
  <si>
    <t>Projecteur 100W</t>
  </si>
  <si>
    <t xml:space="preserve">Interrupteur Va-et-Vient Hermétique </t>
  </si>
  <si>
    <t>TOTAL 6</t>
  </si>
  <si>
    <t>TOTAL ENERGIE (Sans source d'énergie)</t>
  </si>
  <si>
    <t>SOURCES D'ENERGIE</t>
  </si>
  <si>
    <t>Système photovoltaïque</t>
  </si>
  <si>
    <t xml:space="preserve">Ce prix inclut, la fourniture, pose et raccordement du système photovoltaïque et toutes sujétions de pose, de raccordement et de fonctionnement. </t>
  </si>
  <si>
    <t>PANNEAUX SOLAIRE  MONO CRISTALLINS 600W</t>
  </si>
  <si>
    <t>ONDULEUR MPPT 12KVA 1Ph</t>
  </si>
  <si>
    <t xml:space="preserve">BATTERIE 48V 200Ah </t>
  </si>
  <si>
    <t>7.1.4</t>
  </si>
  <si>
    <t>Câble H1Z2Z2-K 2(1+1)6mm²</t>
  </si>
  <si>
    <t>7.1.5</t>
  </si>
  <si>
    <t>Câble H1Z2Z2-K 2(1+1)10mm²</t>
  </si>
  <si>
    <t>7.1.6</t>
  </si>
  <si>
    <t>AUTOMATIC TRANSER SWITCH 40A/400V</t>
  </si>
  <si>
    <t>7.1.7</t>
  </si>
  <si>
    <t>Parafoudre TYPE 2</t>
  </si>
  <si>
    <t>TOTAL  7.1</t>
  </si>
  <si>
    <t>Pompe Surpresseur Eau Froide</t>
  </si>
  <si>
    <t>Ce prix inclut la fourniture, pose et raccordement d'un groupe de surpression compact y compris toutes sujétions de fourniture, pose et raccordement.</t>
  </si>
  <si>
    <t>- Débit : 3,13 m3/h</t>
  </si>
  <si>
    <t>- Hauteur de refoulement : 100m</t>
  </si>
  <si>
    <t>Panoplie Hydraulique pour Pompe Surpresseur</t>
  </si>
  <si>
    <t>Ce prix inclut la fourniture, la mise en place et le raccordement de toute la panoplie tel qu'indiqué sur le plan :</t>
  </si>
  <si>
    <t>- Vanne d'isolement:</t>
  </si>
  <si>
    <t>- Clapet anti-retour</t>
  </si>
  <si>
    <t>- Filtre à tamis</t>
  </si>
  <si>
    <t>- Réducteur de pression</t>
  </si>
  <si>
    <t>Ce prix inclura également tous les équipements et les accessoires indispensables pour assurer un bon fonctionnement.</t>
  </si>
  <si>
    <t>Filtre 3 Etages</t>
  </si>
  <si>
    <t>Ce prix inclut la fourniture, la mise en place et le raccordement du Filtre, du  tuyau de 1'' en PPR pour raccordement.</t>
  </si>
  <si>
    <t>Réservoir à Vessie - 300 L</t>
  </si>
  <si>
    <t>Ce prix inclut la fourniture, la mise en place et le raccordement du réservoir à vessie.</t>
  </si>
  <si>
    <t>Réservoir Tampon EF - 2 000 L</t>
  </si>
  <si>
    <t>Ce prix inclut la fourniture, la mise en place et le raccordement d'une citerne d'eau de 2 000 Litres, y compris tous les équipements et les accessoires indispensables pour assurer un bon fonctionnement.</t>
  </si>
  <si>
    <t>1.6.1</t>
  </si>
  <si>
    <t>1.6.2</t>
  </si>
  <si>
    <t>1.6.3</t>
  </si>
  <si>
    <t>1.6.4</t>
  </si>
  <si>
    <t>DN125</t>
  </si>
  <si>
    <t>DN63</t>
  </si>
  <si>
    <t>2.1.6</t>
  </si>
  <si>
    <t>Urinoir</t>
  </si>
  <si>
    <t>TOTAL C. SANITAIRES PUBLICS</t>
  </si>
  <si>
    <t>AZ. EXTERIEURS</t>
  </si>
  <si>
    <t>CLOTURE EXTERIEURE</t>
  </si>
  <si>
    <t>Fondations</t>
  </si>
  <si>
    <t>Fouilles en rigoles pour fondations murs</t>
  </si>
  <si>
    <t xml:space="preserve">Fouilles en trous pour poteaux supports portails </t>
  </si>
  <si>
    <t>Béton de propreté dosé à (dosés à 200 kg/m³)</t>
  </si>
  <si>
    <t xml:space="preserve">Béton armé pour semelles filantes (dosés à 350 kg/m³ avec armatures estimées à 80 kg/m³)  </t>
  </si>
  <si>
    <t>Béton armé pour socles des poteaux (dosés à 350 kg/m³ avec armatures estimées à 80kg/m³)</t>
  </si>
  <si>
    <t xml:space="preserve">Maçonneries en blocs pleins de 20x20x40 cm </t>
  </si>
  <si>
    <t>VOIRIES - PARKINGS - CIRCULATIONS</t>
  </si>
  <si>
    <t>Rampe PMR</t>
  </si>
  <si>
    <t>Fouilles en rigoles pour fondations</t>
  </si>
  <si>
    <t>Béton B pour semelles filantes (dosés à 250 kg/m³)</t>
  </si>
  <si>
    <t>Murs en blocs pleins de 20x20x40 cm</t>
  </si>
  <si>
    <t>2.5</t>
  </si>
  <si>
    <t>Remblai compacté en  tout-venant et poussiers</t>
  </si>
  <si>
    <t>2.6</t>
  </si>
  <si>
    <t>Dalle de sol en béton lavé, ép. 10 cm</t>
  </si>
  <si>
    <t>AMENAGEMENT DE LA SCENE EXTERIEURE, Y compris Dépôt Stockage matériels</t>
  </si>
  <si>
    <r>
      <t>Semelles en béton de classe C30/37, estimées à 135kg acier/m</t>
    </r>
    <r>
      <rPr>
        <vertAlign val="superscript"/>
        <sz val="10"/>
        <rFont val="Times New Roman"/>
        <family val="1"/>
      </rPr>
      <t>3</t>
    </r>
    <r>
      <rPr>
        <sz val="10"/>
        <rFont val="Times New Roman"/>
        <family val="1"/>
      </rPr>
      <t xml:space="preserve"> béton. </t>
    </r>
  </si>
  <si>
    <t>3.1.5</t>
  </si>
  <si>
    <t>3.1.6</t>
  </si>
  <si>
    <t xml:space="preserve">Dalle de sol, en béton de classe C25/30, légèrement armé. (lissée à la taloche après coulage) </t>
  </si>
  <si>
    <t>3.1.7</t>
  </si>
  <si>
    <t>Marches escalier en blocs pleins de 15x20x40</t>
  </si>
  <si>
    <t xml:space="preserve">Sous-Total </t>
  </si>
  <si>
    <t>Elévations</t>
  </si>
  <si>
    <t>3.2.2</t>
  </si>
  <si>
    <t>Charpentes et Couvertures</t>
  </si>
  <si>
    <t>Scène Extérieure</t>
  </si>
  <si>
    <t>Charpente métallique</t>
  </si>
  <si>
    <t>3.3.1.1</t>
  </si>
  <si>
    <t xml:space="preserve">Tubes ronds de 50x2,5 pour les membrures des fermes en treillis triangulés </t>
  </si>
  <si>
    <t>kg</t>
  </si>
  <si>
    <t>3.3.1.2</t>
  </si>
  <si>
    <t xml:space="preserve">Tubes ronds de 30x2,5 pour les montants et diagonales des fermes en treillis triangulés </t>
  </si>
  <si>
    <t>3.3.1.3</t>
  </si>
  <si>
    <t xml:space="preserve">Tubes ronds de 40x2,5 pour les poteaux en treillis triangulés </t>
  </si>
  <si>
    <t>3.3.1.4</t>
  </si>
  <si>
    <t xml:space="preserve">Tubes ronds de 26x2,3 pour les horizontales et diagonales des poteaux en treillis triangulés </t>
  </si>
  <si>
    <t>3.3.1.5</t>
  </si>
  <si>
    <t>Panne en tubes rectangulaires 60x30x3,2</t>
  </si>
  <si>
    <t>3.3.1.6</t>
  </si>
  <si>
    <t>3.3.1.7</t>
  </si>
  <si>
    <t>Gouttière en tôle métallique ép. 1mm, déployée sur 1,00m, y compris colliers et tous accessoires</t>
  </si>
  <si>
    <t>3.3.1.8</t>
  </si>
  <si>
    <t>3.3.2</t>
  </si>
  <si>
    <t>Dépôt Stockage matériels</t>
  </si>
  <si>
    <t>3.3.2.1</t>
  </si>
  <si>
    <t>3.3.2.2</t>
  </si>
  <si>
    <t>3.3.2.3</t>
  </si>
  <si>
    <t>3.3.2.4</t>
  </si>
  <si>
    <t>3.3.2.5</t>
  </si>
  <si>
    <t>3.3.2.6</t>
  </si>
  <si>
    <t>Gouttière en PVC, y compris colliers et tous accessoires</t>
  </si>
  <si>
    <t>3.3.2.7</t>
  </si>
  <si>
    <t>1.1.1.1</t>
  </si>
  <si>
    <t>1.1.1.2</t>
  </si>
  <si>
    <t>1.1.2.1</t>
  </si>
  <si>
    <t>Linteau des portes. Ht 22 cm.</t>
  </si>
  <si>
    <t>1.2.2.1</t>
  </si>
  <si>
    <t>1.3.1.1</t>
  </si>
  <si>
    <t>1.3.1.1.1</t>
  </si>
  <si>
    <r>
      <rPr>
        <b/>
        <sz val="10"/>
        <rFont val="Times New Roman"/>
        <family val="1"/>
      </rPr>
      <t>P8c</t>
    </r>
    <r>
      <rPr>
        <sz val="10"/>
        <rFont val="Times New Roman"/>
        <family val="1"/>
      </rPr>
      <t xml:space="preserve"> - porte simple ouvrant à ventelles et moustiquaire PVC de 120 x 210 cm (Stockage mat.) </t>
    </r>
  </si>
  <si>
    <t>1.3.1.2</t>
  </si>
  <si>
    <t>1.3.1.2.1</t>
  </si>
  <si>
    <r>
      <rPr>
        <b/>
        <sz val="10"/>
        <rFont val="Times New Roman"/>
        <family val="1"/>
      </rPr>
      <t>F1c</t>
    </r>
    <r>
      <rPr>
        <sz val="10"/>
        <rFont val="Times New Roman"/>
        <family val="1"/>
      </rPr>
      <t xml:space="preserve"> - imposte à 2 compartiments Naco de 200 x 60 cm (Stockage mat.)</t>
    </r>
  </si>
  <si>
    <t>1.4.1</t>
  </si>
  <si>
    <t>1.5.1</t>
  </si>
  <si>
    <t>1.5.1.1</t>
  </si>
  <si>
    <t>Murs intérieurs</t>
  </si>
  <si>
    <t>1.5.1.2</t>
  </si>
  <si>
    <t>1.5.1.3</t>
  </si>
  <si>
    <t>1.5.2</t>
  </si>
  <si>
    <t>1.5.2.1</t>
  </si>
  <si>
    <t>1.5.2.2</t>
  </si>
  <si>
    <t>1.5.2.3</t>
  </si>
  <si>
    <t>1.5.3</t>
  </si>
  <si>
    <t>1.5.3.1</t>
  </si>
  <si>
    <t>1.5.3.2</t>
  </si>
  <si>
    <t>TOTAL 1</t>
  </si>
  <si>
    <t>Tableau Electrique Bâtiment C - "TDD"</t>
  </si>
  <si>
    <t>3.3.3</t>
  </si>
  <si>
    <t>3.3.4</t>
  </si>
  <si>
    <t>3.3.5</t>
  </si>
  <si>
    <t>3.5.2</t>
  </si>
  <si>
    <t>3.5.3</t>
  </si>
  <si>
    <t>3.5.4</t>
  </si>
  <si>
    <t>3.5.5</t>
  </si>
  <si>
    <t>3.6.1</t>
  </si>
  <si>
    <t>3.6.2</t>
  </si>
  <si>
    <t>3.6.3</t>
  </si>
  <si>
    <t>3.6.4</t>
  </si>
  <si>
    <t>3.6.5</t>
  </si>
  <si>
    <t>3.6.6</t>
  </si>
  <si>
    <t>3.6.7</t>
  </si>
  <si>
    <t>3.7</t>
  </si>
  <si>
    <t>3.7.1</t>
  </si>
  <si>
    <t>3.8</t>
  </si>
  <si>
    <t>3.8.1</t>
  </si>
  <si>
    <t>3.8.2</t>
  </si>
  <si>
    <t>3.8.3</t>
  </si>
  <si>
    <t>Ce prix inclut la fourniture, la mise en place du ventilateur mural y compris la commande et les supports de fixation, ainsi que toutes les responsabilités liées à sa mise en place et à son achèvement parfait.</t>
  </si>
  <si>
    <t>0.1</t>
  </si>
  <si>
    <t>Déplacement du compteur d'eau existant</t>
  </si>
  <si>
    <t>TOTAL  0</t>
  </si>
  <si>
    <t>RESEAUX ENTERRES - ADDUCTIONS EF &amp; EVACUATIONS (EU, EV, EP)</t>
  </si>
  <si>
    <t>Cette prestation inclura la fourniture, la mise en place et le raccordement des tuyaux enterrés : l'alimentation en eau de ville vers les réservoirs,  les tuyaux d'évacuation des réseaux extérieurs. Les vannes d'isolement des circuits, tous les accessoires de raccordement (coudes, tés, manchons,...) et toutes les charges de fourniture et de pose sont incluses dans ce prix.</t>
  </si>
  <si>
    <t xml:space="preserve"> Définition des tranchées :</t>
  </si>
  <si>
    <t>Les tranchées requises pour la pose des tuyaux de plomberie, les regards de visite EU, EV, EP y compris celui du dégraisseur seront effectués par l'Entrepreneur.
Dès la fin des remblaiements, les déblais seront enlevés et les abords seront nettoyés au fur et à mesure des exécutions fractionnées.</t>
  </si>
  <si>
    <t>Ce prix inclut la fourniture, la mise en place et raccordement de tuyau PPR, y compris support et toutes sujétions de fourniture, de pose et de raccordement robinetterie et attente de point d'eau.</t>
  </si>
  <si>
    <t>2.1.1.1</t>
  </si>
  <si>
    <t>DN75</t>
  </si>
  <si>
    <t>IV. PAYSAGE</t>
  </si>
  <si>
    <t>CLOTURE EXTERIEURE ET GUERITES</t>
  </si>
  <si>
    <t>MUR DE CLOTURE</t>
  </si>
  <si>
    <t>Murs extérieurs en blocs creux de 15x20x40 cm</t>
  </si>
  <si>
    <t>Béton armé pour poteaux (dosés à 350 kg/m³ avec armatures estimées à 80kg/m³)</t>
  </si>
  <si>
    <t>1.1.1.3</t>
  </si>
  <si>
    <t>Couvre-mur en béton armé pour assise concertina, ép. 5 cm (dosés à 350 kg/m³ avec armatures estimées à 80kg/m³)</t>
  </si>
  <si>
    <t>Enduits</t>
  </si>
  <si>
    <t>Enduit hydrofuge sur maçonnerie extérieure, ép. 2,5 cm</t>
  </si>
  <si>
    <t>Menuiseries métalliques</t>
  </si>
  <si>
    <t>1.1.3.1</t>
  </si>
  <si>
    <r>
      <t xml:space="preserve">Concertina simple galvanisé riche de </t>
    </r>
    <r>
      <rPr>
        <sz val="10"/>
        <rFont val="Calibri"/>
        <family val="2"/>
      </rPr>
      <t>Ø</t>
    </r>
    <r>
      <rPr>
        <sz val="10"/>
        <rFont val="Times New Roman"/>
        <family val="1"/>
      </rPr>
      <t xml:space="preserve"> 70 cm BTO 60</t>
    </r>
  </si>
  <si>
    <t>Peintures</t>
  </si>
  <si>
    <t>1.1.4.1</t>
  </si>
  <si>
    <t>Enduit de ragréage à base de ciment/mastic ou Enduit à base de chaux sur murs extérieurs crépis</t>
  </si>
  <si>
    <t>1.1.4.2</t>
  </si>
  <si>
    <t>Peinture latex sur murs et poteaux</t>
  </si>
  <si>
    <t>Main courante en tube rond Ø 40mm fixé au sol sur montant en tube rectangulaire de 60x40 pour rampes PMR</t>
  </si>
  <si>
    <t>Peinture émail satinée (2 couches) pour dito</t>
  </si>
  <si>
    <t>COUR TECHNIQUE (ZONE DECHETS/FS/PP/CITERNES)</t>
  </si>
  <si>
    <t>Dallage en béton faiblement armé dosage 250kg/m³ ép. 10 cm pour couloir technique et assises citernes</t>
  </si>
  <si>
    <t>Peinture glycérophtalique satinée (couches) pour toute la charpente métallique</t>
  </si>
  <si>
    <t>Epandage en gravier 8/15 dans toute la partie libre de la zone sur une couche de 15 cm</t>
  </si>
  <si>
    <t>TOTAL PAYSAGE</t>
  </si>
  <si>
    <t>TOTAL AZ. EXTERIEUR</t>
  </si>
  <si>
    <t>TOTAL TRANCHE FERME</t>
  </si>
  <si>
    <t>Tranche Conditionnelle 1 (TC1) : Groupe électrogène</t>
  </si>
  <si>
    <r>
      <t>MONTANT HT (</t>
    </r>
    <r>
      <rPr>
        <b/>
        <sz val="12"/>
        <rFont val="Calibri"/>
        <family val="2"/>
      </rPr>
      <t>€</t>
    </r>
    <r>
      <rPr>
        <b/>
        <sz val="12"/>
        <rFont val="Times New Roman"/>
        <family val="1"/>
      </rPr>
      <t>)</t>
    </r>
  </si>
  <si>
    <t>Groupe Electrogène</t>
  </si>
  <si>
    <t xml:space="preserve">Ce prix inclut, la fourniture, pose et raccordement d'un groupe électrogène PRP c’est-à-dire dimensionné pour charge variable en durée illimitée. </t>
  </si>
  <si>
    <t>Ce prix inclut également, la fourniture, pose et raccordement d'un capots insonorisant pour la gamme de groupe sélectionné. Ce capot devra réduire le niveaux sonores afin de se conformer au directive CE et devra être conçus pour des opérations en milieux ambiants difficiles allant jusqu'à 50°C et sans perte de performance du système de refroidissement.</t>
  </si>
  <si>
    <t>Pour la sécurité et le confort le capot insonorisant inclura notamment :</t>
  </si>
  <si>
    <t xml:space="preserve">- Porte verrouillable avec oculus pour lecture des instruments                                                                                         </t>
  </si>
  <si>
    <t>- Bouton poussoir d'arrêt d'urgence monté à l'extérieur du capotage</t>
  </si>
  <si>
    <t>- Grilles de protection sur les parties tournantes et chaudes</t>
  </si>
  <si>
    <t>- Accès au remplissage fioul et à la batterie par les portes latérales verrouillables</t>
  </si>
  <si>
    <t>- Silencieux d'échappement intégré au capotage</t>
  </si>
  <si>
    <t>Ce prix inclut enfin toutes sujétions de pose, de raccordement et de fonctionnement notamment :</t>
  </si>
  <si>
    <t>- Un socle de pose en béton recouvrant 10 cm de frigolite dur</t>
  </si>
  <si>
    <t>- Une mise à la terre répondant au système TT (Neutre et masse séparé)</t>
  </si>
  <si>
    <t>- La mise en service globale de l'ensemble</t>
  </si>
  <si>
    <t>Groupe Electrogène insonorisé de 100 Kva - PRP</t>
  </si>
  <si>
    <t>Inverseur de source</t>
  </si>
  <si>
    <t>Ce prix inclut, la fourniture, pose et raccordement d'un inverseur de source Normal/Secours implanté dans une armoire et toutes sujétions de pose, de raccordement et de fonctionnement.</t>
  </si>
  <si>
    <t>Ce prix inclut aussi le raccordement aux deux extrêmes (Groupes Electrogène et Inverseur de sources) des câbles BT fournis et posés.</t>
  </si>
  <si>
    <t>TOTAL  7.2</t>
  </si>
  <si>
    <t>TOTAL TC1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</si>
</sst>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0\ &quot;€&quot;_-;\-* #,##0\ &quot;€&quot;_-;_-* &quot;-&quot;\ &quot;€&quot;_-;_-@_-"/>
    <numFmt numFmtId="165" formatCode="_-* #,##0.00\ &quot;€&quot;_-;\-* #,##0.00\ &quot;€&quot;_-;_-* &quot;-&quot;??\ &quot;€&quot;_-;_-@_-"/>
    <numFmt numFmtId="166" formatCode="_-* #,##0.00\ _€_-;\-* #,##0.00\ _€_-;_-* &quot;-&quot;??\ _€_-;_-@_-"/>
    <numFmt numFmtId="167" formatCode="&quot;€&quot;\ #,##0.00"/>
    <numFmt numFmtId="168" formatCode="_-[$$-409]* #,##0.00_ ;_-[$$-409]* \-#,##0.00\ ;_-[$$-409]* &quot;-&quot;??_ ;_-@_ "/>
    <numFmt numFmtId="169" formatCode="_-* #,##0.00\ _F_-;\-* #,##0.00\ _F_-;_-* &quot;-&quot;??\ _F_-;_-@_-"/>
    <numFmt numFmtId="170" formatCode="_-* #,##0\ _F_-;\-* #,##0\ _F_-;_-* &quot;-&quot;??\ _F_-;_-@_-"/>
  </numFmts>
  <fonts count="37">
    <font>
      <sz val="11"/>
      <color theme="1"/>
      <name val="Calibri"/>
      <family val="2"/>
      <scheme val="minor"/>
    </font>
    <font>
      <sz val="11"/>
      <color theme="1"/>
      <name val="Calibri"/>
      <family val="2"/>
      <scheme val="minor"/>
    </font>
    <font>
      <sz val="10"/>
      <name val="Arial"/>
      <family val="2"/>
    </font>
    <font>
      <sz val="11"/>
      <name val="Times New Roman"/>
      <family val="1"/>
    </font>
    <font>
      <b/>
      <sz val="11"/>
      <name val="Times New Roman"/>
      <family val="1"/>
    </font>
    <font>
      <sz val="10"/>
      <name val="Times New Roman"/>
      <family val="1"/>
    </font>
    <font>
      <b/>
      <sz val="10"/>
      <name val="Times New Roman"/>
      <family val="1"/>
    </font>
    <font>
      <sz val="10"/>
      <color rgb="FFFF0000"/>
      <name val="Times New Roman"/>
      <family val="1"/>
    </font>
    <font>
      <sz val="8"/>
      <name val="Times New Roman"/>
      <family val="1"/>
    </font>
    <font>
      <b/>
      <sz val="8"/>
      <name val="Times New Roman"/>
      <family val="1"/>
    </font>
    <font>
      <b/>
      <sz val="12"/>
      <name val="Times New Roman"/>
      <family val="1"/>
    </font>
    <font>
      <b/>
      <sz val="10"/>
      <color theme="1"/>
      <name val="Times New Roman"/>
      <family val="1"/>
    </font>
    <font>
      <b/>
      <sz val="10"/>
      <color rgb="FFFF0000"/>
      <name val="Times New Roman"/>
      <family val="1"/>
    </font>
    <font>
      <sz val="12"/>
      <name val="Times New Roman"/>
      <family val="1"/>
    </font>
    <font>
      <b/>
      <sz val="16"/>
      <name val="Times New Roman"/>
      <family val="1"/>
    </font>
    <font>
      <b/>
      <sz val="14"/>
      <name val="Times New Roman"/>
      <family val="1"/>
    </font>
    <font>
      <sz val="14"/>
      <name val="Times New Roman"/>
      <family val="1"/>
    </font>
    <font>
      <b/>
      <u/>
      <sz val="14"/>
      <name val="Times New Roman"/>
      <family val="1"/>
    </font>
    <font>
      <i/>
      <sz val="9"/>
      <name val="Times New Roman"/>
      <family val="1"/>
    </font>
    <font>
      <b/>
      <i/>
      <u/>
      <sz val="9"/>
      <name val="Times New Roman"/>
      <family val="1"/>
    </font>
    <font>
      <vertAlign val="superscript"/>
      <sz val="10"/>
      <name val="Times New Roman"/>
      <family val="1"/>
    </font>
    <font>
      <b/>
      <sz val="16"/>
      <color rgb="FFFF0000"/>
      <name val="Times New Roman"/>
      <family val="1"/>
    </font>
    <font>
      <sz val="9"/>
      <name val="Times New Roman"/>
      <family val="1"/>
    </font>
    <font>
      <sz val="10"/>
      <name val="Calibri"/>
      <family val="2"/>
    </font>
    <font>
      <i/>
      <sz val="10"/>
      <name val="Times New Roman"/>
      <family val="1"/>
    </font>
    <font>
      <b/>
      <sz val="14"/>
      <color theme="3" tint="-0.249977111117893"/>
      <name val="Times New Roman"/>
      <family val="1"/>
    </font>
    <font>
      <b/>
      <sz val="16"/>
      <color theme="3" tint="-0.249977111117893"/>
      <name val="Times New Roman"/>
      <family val="1"/>
    </font>
    <font>
      <sz val="14"/>
      <color theme="3" tint="-0.249977111117893"/>
      <name val="Times New Roman"/>
      <family val="1"/>
    </font>
    <font>
      <sz val="11"/>
      <color rgb="FFFF0000"/>
      <name val="Calibri"/>
      <family val="2"/>
      <scheme val="minor"/>
    </font>
    <font>
      <sz val="11"/>
      <name val="Calibri"/>
      <family val="2"/>
      <scheme val="minor"/>
    </font>
    <font>
      <b/>
      <sz val="18"/>
      <name val="Times New Roman"/>
      <family val="1"/>
    </font>
    <font>
      <sz val="16"/>
      <name val="Times New Roman"/>
      <family val="1"/>
    </font>
    <font>
      <b/>
      <sz val="22"/>
      <color rgb="FF0070C0"/>
      <name val="Times New Roman"/>
      <family val="1"/>
    </font>
    <font>
      <b/>
      <sz val="12"/>
      <name val="Calibri"/>
      <family val="2"/>
    </font>
    <font>
      <b/>
      <sz val="13"/>
      <color rgb="FF0070C0"/>
      <name val="Times New Roman"/>
      <family val="1"/>
    </font>
    <font>
      <b/>
      <i/>
      <sz val="13"/>
      <color rgb="FF0070C0"/>
      <name val="Times New Roman"/>
      <family val="1"/>
    </font>
    <font>
      <b/>
      <sz val="14"/>
      <color rgb="FF0070C0"/>
      <name val="Times New Roman"/>
      <family val="1"/>
    </font>
  </fonts>
  <fills count="6">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bgColor indexed="64"/>
      </patternFill>
    </fill>
  </fills>
  <borders count="13">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7">
    <xf numFmtId="0" fontId="0" fillId="0" borderId="0"/>
    <xf numFmtId="164" fontId="1" fillId="0" borderId="0" applyFont="0" applyFill="0" applyBorder="0" applyAlignment="0" applyProtection="0"/>
    <xf numFmtId="0" fontId="2" fillId="0" borderId="0"/>
    <xf numFmtId="169" fontId="2" fillId="0" borderId="0" applyFont="0" applyFill="0" applyBorder="0" applyAlignment="0" applyProtection="0"/>
    <xf numFmtId="0" fontId="2" fillId="0" borderId="0"/>
    <xf numFmtId="164" fontId="1" fillId="0" borderId="0" applyFont="0" applyFill="0" applyBorder="0" applyAlignment="0" applyProtection="0"/>
    <xf numFmtId="165" fontId="1" fillId="0" borderId="0" applyFont="0" applyFill="0" applyBorder="0" applyAlignment="0" applyProtection="0"/>
  </cellStyleXfs>
  <cellXfs count="178">
    <xf numFmtId="0" fontId="0" fillId="0" borderId="0" xfId="0"/>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5" fillId="0" borderId="0" xfId="0" applyFont="1" applyAlignment="1">
      <alignment horizontal="left" vertical="center" wrapText="1"/>
    </xf>
    <xf numFmtId="166" fontId="6" fillId="0" borderId="2" xfId="1" applyNumberFormat="1" applyFont="1" applyFill="1" applyBorder="1" applyAlignment="1">
      <alignment horizontal="center" vertical="center"/>
    </xf>
    <xf numFmtId="166" fontId="5" fillId="0" borderId="2" xfId="1" applyNumberFormat="1" applyFont="1" applyFill="1" applyBorder="1" applyAlignment="1">
      <alignment horizontal="center" vertical="center"/>
    </xf>
    <xf numFmtId="167" fontId="5" fillId="0" borderId="0" xfId="0" applyNumberFormat="1" applyFont="1" applyAlignment="1">
      <alignment horizontal="center" vertical="center"/>
    </xf>
    <xf numFmtId="166" fontId="6" fillId="0" borderId="0" xfId="0" applyNumberFormat="1" applyFont="1" applyAlignment="1">
      <alignment horizontal="center" vertical="center"/>
    </xf>
    <xf numFmtId="166" fontId="5" fillId="0" borderId="0" xfId="1" applyNumberFormat="1" applyFont="1" applyFill="1" applyBorder="1" applyAlignment="1">
      <alignment horizontal="center" vertical="center"/>
    </xf>
    <xf numFmtId="166" fontId="6" fillId="0" borderId="0" xfId="1" applyNumberFormat="1" applyFont="1" applyFill="1" applyBorder="1" applyAlignment="1">
      <alignment horizontal="center" vertical="center"/>
    </xf>
    <xf numFmtId="0" fontId="13" fillId="0" borderId="0" xfId="0" applyFont="1" applyAlignment="1">
      <alignment vertical="center"/>
    </xf>
    <xf numFmtId="166" fontId="6" fillId="0" borderId="0" xfId="1" applyNumberFormat="1" applyFont="1" applyBorder="1" applyAlignment="1">
      <alignment horizontal="center" vertical="center"/>
    </xf>
    <xf numFmtId="0" fontId="5" fillId="0" borderId="0" xfId="0" applyFont="1"/>
    <xf numFmtId="0" fontId="16" fillId="0" borderId="0" xfId="0" applyFont="1" applyAlignment="1">
      <alignment vertical="center"/>
    </xf>
    <xf numFmtId="0" fontId="5" fillId="0" borderId="0" xfId="0" applyFont="1" applyAlignment="1">
      <alignment horizontal="center" vertical="center"/>
    </xf>
    <xf numFmtId="165" fontId="6" fillId="0" borderId="0" xfId="1" applyNumberFormat="1" applyFont="1" applyBorder="1" applyAlignment="1">
      <alignment horizontal="center" vertical="center"/>
    </xf>
    <xf numFmtId="167" fontId="5" fillId="0" borderId="1" xfId="0" applyNumberFormat="1" applyFont="1" applyBorder="1" applyAlignment="1">
      <alignment horizontal="center" vertical="center"/>
    </xf>
    <xf numFmtId="166" fontId="6" fillId="0" borderId="2" xfId="6" applyNumberFormat="1" applyFont="1" applyFill="1" applyBorder="1" applyAlignment="1">
      <alignment horizontal="center" vertical="center"/>
    </xf>
    <xf numFmtId="166" fontId="5" fillId="0" borderId="2" xfId="6" applyNumberFormat="1" applyFont="1" applyFill="1" applyBorder="1" applyAlignment="1">
      <alignment horizontal="center" vertical="center"/>
    </xf>
    <xf numFmtId="0" fontId="26" fillId="0" borderId="0" xfId="0" applyFont="1" applyAlignment="1">
      <alignment vertical="center"/>
    </xf>
    <xf numFmtId="0" fontId="14" fillId="0" borderId="0" xfId="0" applyFont="1" applyAlignment="1">
      <alignment horizontal="center" vertical="center"/>
    </xf>
    <xf numFmtId="0" fontId="21" fillId="0" borderId="0" xfId="0" applyFont="1" applyAlignment="1">
      <alignment vertical="center"/>
    </xf>
    <xf numFmtId="0" fontId="14" fillId="0" borderId="0" xfId="0" applyFont="1" applyAlignment="1">
      <alignment vertical="center"/>
    </xf>
    <xf numFmtId="166" fontId="5" fillId="0" borderId="0" xfId="3" applyNumberFormat="1" applyFont="1" applyFill="1" applyBorder="1" applyAlignment="1">
      <alignment vertical="center"/>
    </xf>
    <xf numFmtId="0" fontId="10" fillId="0" borderId="0" xfId="0" applyFont="1" applyAlignment="1">
      <alignment vertical="center"/>
    </xf>
    <xf numFmtId="0" fontId="5" fillId="0" borderId="0" xfId="0" applyFont="1" applyAlignment="1">
      <alignment horizontal="right" vertical="center"/>
    </xf>
    <xf numFmtId="166" fontId="10" fillId="0" borderId="0" xfId="0" applyNumberFormat="1" applyFont="1" applyAlignment="1">
      <alignment vertical="center"/>
    </xf>
    <xf numFmtId="166" fontId="31" fillId="0" borderId="0" xfId="1" applyNumberFormat="1" applyFont="1" applyFill="1" applyBorder="1" applyAlignment="1">
      <alignment horizontal="center" vertical="center"/>
    </xf>
    <xf numFmtId="0" fontId="31" fillId="0" borderId="0" xfId="0" applyFont="1" applyAlignment="1">
      <alignment vertical="center"/>
    </xf>
    <xf numFmtId="0" fontId="5" fillId="0" borderId="2" xfId="0" applyFont="1" applyBorder="1" applyAlignment="1">
      <alignment horizontal="left" vertical="center" wrapText="1"/>
    </xf>
    <xf numFmtId="0" fontId="5" fillId="0" borderId="2" xfId="0" applyFont="1" applyBorder="1" applyAlignment="1">
      <alignment vertical="center"/>
    </xf>
    <xf numFmtId="0" fontId="5" fillId="0" borderId="3" xfId="0" applyFont="1" applyBorder="1" applyAlignment="1">
      <alignment horizontal="center" vertical="center" wrapText="1"/>
    </xf>
    <xf numFmtId="166" fontId="5" fillId="0" borderId="4" xfId="3" quotePrefix="1" applyNumberFormat="1" applyFont="1" applyFill="1" applyBorder="1" applyAlignment="1">
      <alignment vertical="center"/>
    </xf>
    <xf numFmtId="0" fontId="5" fillId="0" borderId="3" xfId="0" applyFont="1" applyBorder="1" applyAlignment="1">
      <alignment horizontal="center" vertical="center"/>
    </xf>
    <xf numFmtId="166" fontId="5" fillId="0" borderId="4" xfId="3" applyNumberFormat="1" applyFont="1" applyFill="1" applyBorder="1" applyAlignment="1">
      <alignment vertical="center"/>
    </xf>
    <xf numFmtId="170" fontId="10" fillId="0" borderId="6" xfId="3" applyNumberFormat="1" applyFont="1" applyFill="1" applyBorder="1" applyAlignment="1">
      <alignment horizontal="right" vertical="center"/>
    </xf>
    <xf numFmtId="170" fontId="10" fillId="0" borderId="7" xfId="3" applyNumberFormat="1" applyFont="1" applyFill="1" applyBorder="1" applyAlignment="1">
      <alignment horizontal="right" vertical="center"/>
    </xf>
    <xf numFmtId="166" fontId="10" fillId="0" borderId="8" xfId="4" applyNumberFormat="1" applyFont="1" applyBorder="1" applyAlignment="1">
      <alignment vertical="center"/>
    </xf>
    <xf numFmtId="0" fontId="34" fillId="0" borderId="0" xfId="0" applyFont="1" applyAlignment="1">
      <alignment horizontal="center" vertical="center"/>
    </xf>
    <xf numFmtId="166" fontId="13" fillId="0" borderId="0" xfId="0" applyNumberFormat="1" applyFont="1" applyAlignment="1">
      <alignment vertical="center"/>
    </xf>
    <xf numFmtId="0" fontId="10" fillId="0" borderId="11" xfId="0" applyFont="1" applyBorder="1" applyAlignment="1">
      <alignment vertical="center"/>
    </xf>
    <xf numFmtId="0" fontId="10" fillId="0" borderId="12" xfId="0" applyFont="1" applyBorder="1" applyAlignment="1">
      <alignment vertical="center"/>
    </xf>
    <xf numFmtId="166" fontId="33" fillId="0" borderId="8" xfId="3" applyNumberFormat="1" applyFont="1" applyFill="1" applyBorder="1" applyAlignment="1">
      <alignment horizontal="center" vertical="center"/>
    </xf>
    <xf numFmtId="166" fontId="14" fillId="0" borderId="10" xfId="1" applyNumberFormat="1" applyFont="1" applyFill="1" applyBorder="1" applyAlignment="1">
      <alignment horizontal="center" vertical="center"/>
    </xf>
    <xf numFmtId="0" fontId="13" fillId="0" borderId="0" xfId="0" applyFont="1"/>
    <xf numFmtId="165" fontId="13" fillId="0" borderId="0" xfId="1" applyNumberFormat="1" applyFont="1" applyBorder="1" applyAlignment="1">
      <alignment horizontal="center" vertical="center"/>
    </xf>
    <xf numFmtId="166" fontId="10" fillId="0" borderId="12" xfId="3" applyNumberFormat="1" applyFont="1" applyFill="1" applyBorder="1" applyAlignment="1">
      <alignment vertical="center"/>
    </xf>
    <xf numFmtId="167" fontId="5" fillId="0" borderId="2" xfId="0" applyNumberFormat="1" applyFont="1" applyBorder="1" applyAlignment="1">
      <alignment horizontal="center" vertical="center"/>
    </xf>
    <xf numFmtId="166" fontId="6" fillId="0" borderId="2" xfId="0" applyNumberFormat="1" applyFont="1" applyBorder="1" applyAlignment="1">
      <alignment horizontal="center" vertical="center"/>
    </xf>
    <xf numFmtId="166" fontId="6" fillId="0" borderId="2" xfId="1" applyNumberFormat="1" applyFont="1" applyBorder="1" applyAlignment="1">
      <alignment horizontal="center" vertical="center"/>
    </xf>
    <xf numFmtId="0" fontId="5" fillId="0" borderId="2" xfId="0" applyFont="1" applyBorder="1"/>
    <xf numFmtId="0" fontId="16" fillId="0" borderId="2" xfId="0" applyFont="1" applyBorder="1" applyAlignment="1">
      <alignment vertical="center"/>
    </xf>
    <xf numFmtId="0" fontId="34" fillId="0" borderId="2" xfId="0" applyFont="1" applyBorder="1" applyAlignment="1">
      <alignment horizontal="center" vertical="center"/>
    </xf>
    <xf numFmtId="0" fontId="34" fillId="0" borderId="2" xfId="0" applyFont="1" applyBorder="1" applyAlignment="1">
      <alignment horizontal="center" vertical="center" wrapText="1"/>
    </xf>
    <xf numFmtId="0" fontId="34" fillId="0" borderId="2" xfId="0" applyFont="1" applyBorder="1" applyAlignment="1">
      <alignment horizontal="left" vertical="center"/>
    </xf>
    <xf numFmtId="166" fontId="35" fillId="0" borderId="2" xfId="0" applyNumberFormat="1" applyFont="1" applyBorder="1" applyAlignment="1">
      <alignment horizontal="left" vertical="center"/>
    </xf>
    <xf numFmtId="166" fontId="34" fillId="0" borderId="2" xfId="0" applyNumberFormat="1" applyFont="1" applyBorder="1" applyAlignment="1">
      <alignment horizontal="center" vertical="center"/>
    </xf>
    <xf numFmtId="0" fontId="5" fillId="0" borderId="2" xfId="0" applyFont="1" applyBorder="1" applyAlignment="1">
      <alignment horizontal="left" vertical="center"/>
    </xf>
    <xf numFmtId="167" fontId="5" fillId="0" borderId="2" xfId="0" applyNumberFormat="1" applyFont="1" applyBorder="1" applyAlignment="1">
      <alignment horizontal="center" vertical="center" wrapText="1"/>
    </xf>
    <xf numFmtId="166" fontId="6"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167" fontId="6" fillId="0" borderId="2" xfId="0" applyNumberFormat="1" applyFont="1" applyBorder="1" applyAlignment="1">
      <alignment horizontal="center" vertical="center"/>
    </xf>
    <xf numFmtId="0" fontId="6" fillId="0" borderId="2" xfId="0" applyFont="1" applyBorder="1" applyAlignment="1">
      <alignment vertical="center"/>
    </xf>
    <xf numFmtId="166"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11" fillId="0" borderId="2" xfId="0" applyFont="1" applyBorder="1" applyAlignment="1">
      <alignment horizontal="center" vertical="center"/>
    </xf>
    <xf numFmtId="166" fontId="5" fillId="0" borderId="2" xfId="6" applyNumberFormat="1" applyFont="1" applyFill="1" applyBorder="1" applyAlignment="1">
      <alignment horizontal="center" vertical="center" wrapText="1"/>
    </xf>
    <xf numFmtId="166" fontId="5" fillId="0" borderId="2" xfId="6" applyNumberFormat="1" applyFont="1" applyFill="1" applyBorder="1" applyAlignment="1">
      <alignment vertical="center"/>
    </xf>
    <xf numFmtId="0" fontId="28" fillId="0" borderId="2" xfId="0" applyFont="1" applyBorder="1"/>
    <xf numFmtId="0" fontId="0" fillId="0" borderId="2" xfId="0" applyBorder="1"/>
    <xf numFmtId="0" fontId="5" fillId="0" borderId="2" xfId="0" applyFont="1" applyBorder="1" applyAlignment="1">
      <alignment horizontal="left" vertical="top" wrapText="1"/>
    </xf>
    <xf numFmtId="168" fontId="5" fillId="0" borderId="2" xfId="0" applyNumberFormat="1" applyFont="1" applyBorder="1" applyAlignment="1">
      <alignment horizontal="center" vertical="center" wrapText="1"/>
    </xf>
    <xf numFmtId="0" fontId="6" fillId="0" borderId="2" xfId="0" applyFont="1" applyBorder="1" applyAlignment="1">
      <alignment horizontal="right" vertical="center"/>
    </xf>
    <xf numFmtId="168" fontId="5" fillId="0" borderId="2" xfId="1" applyNumberFormat="1" applyFont="1" applyFill="1" applyBorder="1" applyAlignment="1">
      <alignment horizontal="center" vertical="center"/>
    </xf>
    <xf numFmtId="166" fontId="5" fillId="0" borderId="2" xfId="0" applyNumberFormat="1" applyFont="1" applyBorder="1" applyAlignment="1">
      <alignment vertical="center"/>
    </xf>
    <xf numFmtId="0" fontId="5" fillId="2" borderId="2" xfId="0" applyFont="1" applyFill="1" applyBorder="1" applyAlignment="1">
      <alignment vertical="center"/>
    </xf>
    <xf numFmtId="0" fontId="7" fillId="0" borderId="2" xfId="0" applyFont="1" applyBorder="1" applyAlignment="1">
      <alignment vertical="center"/>
    </xf>
    <xf numFmtId="166" fontId="5" fillId="0" borderId="2" xfId="1" applyNumberFormat="1" applyFont="1" applyFill="1" applyBorder="1" applyAlignment="1">
      <alignment vertical="center"/>
    </xf>
    <xf numFmtId="0" fontId="5" fillId="0" borderId="2" xfId="0" quotePrefix="1" applyFont="1" applyBorder="1" applyAlignment="1">
      <alignment horizontal="left" vertical="center" wrapText="1"/>
    </xf>
    <xf numFmtId="165" fontId="6" fillId="0" borderId="2" xfId="1" applyNumberFormat="1" applyFont="1" applyBorder="1" applyAlignment="1">
      <alignment horizontal="center" vertical="center"/>
    </xf>
    <xf numFmtId="0" fontId="10" fillId="4" borderId="2" xfId="0" applyFont="1" applyFill="1" applyBorder="1" applyAlignment="1">
      <alignment horizontal="left" vertical="center"/>
    </xf>
    <xf numFmtId="0" fontId="10" fillId="4" borderId="2" xfId="0" applyFont="1" applyFill="1" applyBorder="1" applyAlignment="1">
      <alignment horizontal="center" vertical="center"/>
    </xf>
    <xf numFmtId="167" fontId="10" fillId="4" borderId="2" xfId="0" applyNumberFormat="1" applyFont="1" applyFill="1" applyBorder="1" applyAlignment="1">
      <alignment horizontal="center" vertical="center"/>
    </xf>
    <xf numFmtId="166" fontId="10" fillId="4" borderId="2" xfId="0" applyNumberFormat="1" applyFont="1" applyFill="1" applyBorder="1" applyAlignment="1">
      <alignment horizontal="center" vertical="center"/>
    </xf>
    <xf numFmtId="166" fontId="10" fillId="4" borderId="2" xfId="1" applyNumberFormat="1" applyFont="1" applyFill="1" applyBorder="1" applyAlignment="1">
      <alignment horizontal="center" vertical="center"/>
    </xf>
    <xf numFmtId="166" fontId="13" fillId="0" borderId="2" xfId="1" applyNumberFormat="1" applyFont="1" applyFill="1" applyBorder="1" applyAlignment="1">
      <alignment horizontal="center" vertical="center"/>
    </xf>
    <xf numFmtId="0" fontId="13" fillId="0" borderId="2" xfId="0" applyFont="1" applyBorder="1" applyAlignment="1">
      <alignment vertical="center"/>
    </xf>
    <xf numFmtId="167" fontId="13" fillId="0" borderId="2" xfId="0" applyNumberFormat="1" applyFont="1" applyBorder="1" applyAlignment="1">
      <alignment horizontal="center" vertical="center"/>
    </xf>
    <xf numFmtId="166" fontId="13" fillId="0" borderId="2" xfId="0" applyNumberFormat="1" applyFont="1" applyBorder="1" applyAlignment="1">
      <alignment horizontal="center" vertical="center"/>
    </xf>
    <xf numFmtId="0" fontId="13" fillId="0" borderId="2" xfId="0" applyFont="1" applyBorder="1"/>
    <xf numFmtId="165" fontId="13" fillId="0" borderId="2" xfId="1" applyNumberFormat="1" applyFont="1" applyBorder="1" applyAlignment="1">
      <alignment horizontal="center" vertical="center"/>
    </xf>
    <xf numFmtId="0" fontId="15" fillId="0" borderId="2" xfId="0" applyFont="1" applyBorder="1" applyAlignment="1">
      <alignment horizontal="left" vertical="center"/>
    </xf>
    <xf numFmtId="0" fontId="29" fillId="0" borderId="2" xfId="0" applyFont="1" applyBorder="1"/>
    <xf numFmtId="0" fontId="29" fillId="2" borderId="2" xfId="0" applyFont="1" applyFill="1" applyBorder="1"/>
    <xf numFmtId="166" fontId="5" fillId="0" borderId="2" xfId="6" applyNumberFormat="1" applyFont="1" applyBorder="1" applyAlignment="1">
      <alignment horizontal="center" vertical="center" wrapText="1"/>
    </xf>
    <xf numFmtId="166" fontId="6" fillId="0" borderId="2" xfId="6" applyNumberFormat="1" applyFont="1" applyBorder="1" applyAlignment="1">
      <alignment horizontal="center" vertical="center"/>
    </xf>
    <xf numFmtId="168" fontId="6" fillId="0" borderId="2" xfId="0" applyNumberFormat="1" applyFont="1" applyBorder="1" applyAlignment="1">
      <alignment horizontal="center" vertical="center" wrapText="1"/>
    </xf>
    <xf numFmtId="0" fontId="10" fillId="3" borderId="2" xfId="0" applyFont="1" applyFill="1" applyBorder="1" applyAlignment="1">
      <alignment horizontal="left" vertical="center"/>
    </xf>
    <xf numFmtId="0" fontId="10" fillId="3" borderId="2" xfId="0" applyFont="1" applyFill="1" applyBorder="1" applyAlignment="1">
      <alignment horizontal="center" vertical="center"/>
    </xf>
    <xf numFmtId="167" fontId="10" fillId="3" borderId="2" xfId="0" applyNumberFormat="1" applyFont="1" applyFill="1" applyBorder="1" applyAlignment="1">
      <alignment horizontal="center" vertical="center"/>
    </xf>
    <xf numFmtId="166" fontId="10" fillId="3" borderId="2" xfId="0" applyNumberFormat="1" applyFont="1" applyFill="1" applyBorder="1" applyAlignment="1">
      <alignment horizontal="center" vertical="center"/>
    </xf>
    <xf numFmtId="166" fontId="10" fillId="3" borderId="2" xfId="1" applyNumberFormat="1" applyFont="1" applyFill="1" applyBorder="1" applyAlignment="1">
      <alignment horizontal="center" vertical="center"/>
    </xf>
    <xf numFmtId="167" fontId="5" fillId="0" borderId="2" xfId="0" applyNumberFormat="1" applyFont="1" applyBorder="1" applyAlignment="1">
      <alignment horizontal="left" vertical="center"/>
    </xf>
    <xf numFmtId="0" fontId="8" fillId="0" borderId="2" xfId="0" applyFont="1" applyBorder="1" applyAlignment="1">
      <alignment horizontal="left" vertical="center" wrapText="1"/>
    </xf>
    <xf numFmtId="0" fontId="6" fillId="0" borderId="2" xfId="0" quotePrefix="1" applyFont="1" applyBorder="1" applyAlignment="1">
      <alignment horizontal="left" vertical="center" wrapText="1"/>
    </xf>
    <xf numFmtId="168" fontId="6" fillId="0" borderId="2" xfId="1" applyNumberFormat="1" applyFont="1" applyFill="1" applyBorder="1" applyAlignment="1">
      <alignment horizontal="center" vertical="center"/>
    </xf>
    <xf numFmtId="166" fontId="5" fillId="0" borderId="2" xfId="1" applyNumberFormat="1" applyFont="1" applyFill="1" applyBorder="1" applyAlignment="1">
      <alignment vertical="center" wrapText="1"/>
    </xf>
    <xf numFmtId="166" fontId="5" fillId="0" borderId="2" xfId="0" applyNumberFormat="1" applyFont="1" applyBorder="1" applyAlignment="1">
      <alignment horizontal="center" vertical="center" wrapText="1"/>
    </xf>
    <xf numFmtId="0" fontId="6" fillId="0" borderId="2" xfId="0" applyFont="1" applyBorder="1" applyAlignment="1">
      <alignment vertical="center" wrapText="1"/>
    </xf>
    <xf numFmtId="0" fontId="5" fillId="0" borderId="2" xfId="0" applyFont="1" applyBorder="1" applyAlignment="1">
      <alignment vertical="center" wrapText="1"/>
    </xf>
    <xf numFmtId="166" fontId="6" fillId="0" borderId="2" xfId="0" applyNumberFormat="1" applyFont="1" applyBorder="1" applyAlignment="1">
      <alignment vertical="center" wrapText="1"/>
    </xf>
    <xf numFmtId="166" fontId="5" fillId="0" borderId="2" xfId="0" applyNumberFormat="1" applyFont="1" applyBorder="1" applyAlignment="1">
      <alignment vertical="center" wrapText="1"/>
    </xf>
    <xf numFmtId="49" fontId="5" fillId="0" borderId="2" xfId="0" applyNumberFormat="1" applyFont="1" applyBorder="1" applyAlignment="1">
      <alignment horizontal="left" vertical="center" wrapText="1"/>
    </xf>
    <xf numFmtId="49" fontId="6" fillId="0" borderId="2" xfId="0" applyNumberFormat="1" applyFont="1" applyBorder="1" applyAlignment="1">
      <alignment horizontal="left" vertical="center" wrapText="1"/>
    </xf>
    <xf numFmtId="0" fontId="10" fillId="0" borderId="2" xfId="0" applyFont="1" applyBorder="1" applyAlignment="1">
      <alignment horizontal="center" vertical="center"/>
    </xf>
    <xf numFmtId="0" fontId="16" fillId="0" borderId="2" xfId="0" applyFont="1" applyBorder="1" applyAlignment="1">
      <alignment horizontal="left" vertical="center"/>
    </xf>
    <xf numFmtId="166" fontId="6" fillId="0" borderId="2" xfId="1" applyNumberFormat="1" applyFont="1" applyFill="1" applyBorder="1" applyAlignment="1">
      <alignment vertical="center"/>
    </xf>
    <xf numFmtId="166" fontId="5" fillId="0" borderId="2" xfId="6" applyNumberFormat="1" applyFont="1" applyBorder="1" applyAlignment="1">
      <alignment horizontal="center" vertical="center"/>
    </xf>
    <xf numFmtId="166" fontId="6" fillId="0" borderId="2" xfId="1" applyNumberFormat="1" applyFont="1" applyFill="1" applyBorder="1" applyAlignment="1">
      <alignment vertical="center" wrapText="1"/>
    </xf>
    <xf numFmtId="49" fontId="5" fillId="0" borderId="2" xfId="0" quotePrefix="1" applyNumberFormat="1" applyFont="1" applyBorder="1" applyAlignment="1">
      <alignment horizontal="left" vertical="center" wrapText="1"/>
    </xf>
    <xf numFmtId="0" fontId="10" fillId="0" borderId="2" xfId="0" applyFont="1" applyBorder="1" applyAlignment="1">
      <alignment horizontal="left" vertical="center"/>
    </xf>
    <xf numFmtId="167" fontId="10" fillId="0" borderId="2" xfId="0" applyNumberFormat="1" applyFont="1" applyBorder="1" applyAlignment="1">
      <alignment horizontal="center" vertical="center"/>
    </xf>
    <xf numFmtId="166" fontId="10" fillId="0" borderId="2" xfId="0" applyNumberFormat="1" applyFont="1" applyBorder="1" applyAlignment="1">
      <alignment horizontal="center" vertical="center"/>
    </xf>
    <xf numFmtId="166" fontId="10" fillId="0" borderId="2" xfId="1" applyNumberFormat="1" applyFont="1" applyFill="1" applyBorder="1" applyAlignment="1">
      <alignment horizontal="center" vertical="center"/>
    </xf>
    <xf numFmtId="0" fontId="8" fillId="0" borderId="2" xfId="0" quotePrefix="1" applyFont="1" applyBorder="1" applyAlignment="1">
      <alignment horizontal="left" vertical="center" wrapText="1"/>
    </xf>
    <xf numFmtId="166" fontId="22" fillId="0" borderId="2" xfId="1" applyNumberFormat="1" applyFont="1" applyFill="1" applyBorder="1" applyAlignment="1">
      <alignment vertical="center"/>
    </xf>
    <xf numFmtId="0" fontId="14" fillId="4" borderId="2" xfId="0" applyFont="1" applyFill="1" applyBorder="1" applyAlignment="1">
      <alignment horizontal="left" vertical="center"/>
    </xf>
    <xf numFmtId="0" fontId="14" fillId="4" borderId="2" xfId="0" applyFont="1" applyFill="1" applyBorder="1" applyAlignment="1">
      <alignment horizontal="center" vertical="center"/>
    </xf>
    <xf numFmtId="167" fontId="14" fillId="4" borderId="2" xfId="0" applyNumberFormat="1" applyFont="1" applyFill="1" applyBorder="1" applyAlignment="1">
      <alignment horizontal="center" vertical="center"/>
    </xf>
    <xf numFmtId="166" fontId="14" fillId="4" borderId="2" xfId="0" applyNumberFormat="1" applyFont="1" applyFill="1" applyBorder="1" applyAlignment="1">
      <alignment horizontal="center" vertical="center"/>
    </xf>
    <xf numFmtId="166" fontId="14" fillId="4" borderId="2" xfId="1" applyNumberFormat="1" applyFont="1" applyFill="1" applyBorder="1" applyAlignment="1">
      <alignment horizontal="center" vertical="center"/>
    </xf>
    <xf numFmtId="166" fontId="31" fillId="0" borderId="2" xfId="1" applyNumberFormat="1" applyFont="1" applyFill="1" applyBorder="1" applyAlignment="1">
      <alignment horizontal="center" vertical="center"/>
    </xf>
    <xf numFmtId="0" fontId="31" fillId="0" borderId="2" xfId="0" applyFont="1" applyBorder="1" applyAlignment="1">
      <alignment vertical="center"/>
    </xf>
    <xf numFmtId="166" fontId="31" fillId="0" borderId="2" xfId="0" applyNumberFormat="1" applyFont="1" applyBorder="1" applyAlignment="1">
      <alignment vertical="center"/>
    </xf>
    <xf numFmtId="166" fontId="16" fillId="0" borderId="2" xfId="0" applyNumberFormat="1" applyFont="1" applyBorder="1" applyAlignment="1">
      <alignment vertical="center"/>
    </xf>
    <xf numFmtId="0" fontId="27" fillId="0" borderId="2" xfId="0" applyFont="1" applyBorder="1" applyAlignment="1">
      <alignment vertical="center"/>
    </xf>
    <xf numFmtId="0" fontId="7" fillId="2" borderId="2" xfId="0" applyFont="1" applyFill="1" applyBorder="1" applyAlignment="1">
      <alignment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3" fillId="0" borderId="2" xfId="0" applyFont="1" applyBorder="1" applyAlignment="1">
      <alignment horizontal="center" vertical="center"/>
    </xf>
    <xf numFmtId="166" fontId="4" fillId="0" borderId="2" xfId="0" applyNumberFormat="1" applyFont="1" applyBorder="1" applyAlignment="1">
      <alignment horizontal="center" vertical="center"/>
    </xf>
    <xf numFmtId="43" fontId="4" fillId="0" borderId="2" xfId="0" applyNumberFormat="1" applyFont="1" applyBorder="1" applyAlignment="1">
      <alignment horizontal="center" vertical="center"/>
    </xf>
    <xf numFmtId="43" fontId="3" fillId="0" borderId="2" xfId="0" applyNumberFormat="1" applyFont="1" applyBorder="1" applyAlignment="1">
      <alignment horizontal="center" vertical="center"/>
    </xf>
    <xf numFmtId="0" fontId="12" fillId="0" borderId="2" xfId="0" applyFont="1" applyBorder="1" applyAlignment="1">
      <alignment vertical="center"/>
    </xf>
    <xf numFmtId="166" fontId="5" fillId="2" borderId="2" xfId="1" applyNumberFormat="1" applyFont="1" applyFill="1" applyBorder="1" applyAlignment="1">
      <alignment horizontal="center" vertical="center"/>
    </xf>
    <xf numFmtId="0" fontId="12" fillId="2" borderId="2" xfId="0" applyFont="1" applyFill="1" applyBorder="1" applyAlignment="1">
      <alignment vertical="center"/>
    </xf>
    <xf numFmtId="0" fontId="6" fillId="2" borderId="2" xfId="0" applyFont="1" applyFill="1" applyBorder="1" applyAlignment="1">
      <alignment vertical="center"/>
    </xf>
    <xf numFmtId="166" fontId="6" fillId="2" borderId="2" xfId="1" applyNumberFormat="1" applyFont="1" applyFill="1" applyBorder="1" applyAlignment="1">
      <alignment horizontal="center" vertical="center"/>
    </xf>
    <xf numFmtId="0" fontId="4" fillId="0" borderId="2" xfId="0" applyFont="1" applyBorder="1" applyAlignment="1">
      <alignment horizontal="left" vertical="center"/>
    </xf>
    <xf numFmtId="0" fontId="17" fillId="0" borderId="2" xfId="0" applyFont="1" applyBorder="1" applyAlignment="1">
      <alignment horizontal="center" vertical="center"/>
    </xf>
    <xf numFmtId="0" fontId="32" fillId="0" borderId="2" xfId="0" applyFont="1" applyBorder="1" applyAlignment="1">
      <alignment horizontal="center" vertical="center"/>
    </xf>
    <xf numFmtId="0" fontId="18" fillId="0" borderId="2" xfId="0" applyFont="1" applyBorder="1" applyAlignment="1">
      <alignment horizontal="center" vertical="center" wrapText="1"/>
    </xf>
    <xf numFmtId="166" fontId="13" fillId="0" borderId="2" xfId="1" applyNumberFormat="1"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167" fontId="6" fillId="0" borderId="2" xfId="0" applyNumberFormat="1" applyFont="1" applyBorder="1" applyAlignment="1">
      <alignment horizontal="center" vertical="center"/>
    </xf>
    <xf numFmtId="166" fontId="6" fillId="0" borderId="2" xfId="0" applyNumberFormat="1" applyFont="1" applyBorder="1" applyAlignment="1">
      <alignment horizontal="center" vertical="center" wrapText="1"/>
    </xf>
    <xf numFmtId="166" fontId="10" fillId="0" borderId="2" xfId="3" applyNumberFormat="1" applyFont="1" applyFill="1" applyBorder="1" applyAlignment="1">
      <alignment horizontal="center" vertical="center"/>
    </xf>
    <xf numFmtId="0" fontId="15" fillId="0" borderId="2" xfId="0" applyFont="1" applyBorder="1" applyAlignment="1">
      <alignment horizontal="left" vertical="center"/>
    </xf>
    <xf numFmtId="0" fontId="24" fillId="0" borderId="0" xfId="0" applyFont="1" applyAlignment="1">
      <alignment horizontal="center" vertical="center"/>
    </xf>
    <xf numFmtId="0" fontId="10" fillId="0" borderId="12" xfId="0" applyFont="1" applyBorder="1" applyAlignment="1">
      <alignment horizontal="center" vertical="center"/>
    </xf>
    <xf numFmtId="0" fontId="10" fillId="0" borderId="7" xfId="0" applyFont="1" applyBorder="1" applyAlignment="1">
      <alignment horizontal="center" vertical="center"/>
    </xf>
    <xf numFmtId="0" fontId="10" fillId="0" borderId="11" xfId="0" applyFont="1" applyBorder="1" applyAlignment="1">
      <alignment horizontal="center" vertical="center"/>
    </xf>
    <xf numFmtId="0" fontId="10" fillId="0" borderId="6" xfId="0" applyFont="1" applyBorder="1" applyAlignment="1">
      <alignment horizontal="center" vertical="center"/>
    </xf>
    <xf numFmtId="0" fontId="26" fillId="0" borderId="0" xfId="0" applyFont="1" applyAlignment="1">
      <alignment horizontal="center" vertical="center"/>
    </xf>
    <xf numFmtId="0" fontId="30" fillId="0" borderId="2" xfId="0" applyFont="1" applyBorder="1" applyAlignment="1">
      <alignment horizontal="center" vertical="center"/>
    </xf>
    <xf numFmtId="0" fontId="25" fillId="0" borderId="2" xfId="0" applyFont="1" applyBorder="1" applyAlignment="1">
      <alignment horizontal="left" vertical="center"/>
    </xf>
    <xf numFmtId="0" fontId="36" fillId="0" borderId="2" xfId="0" applyFont="1" applyBorder="1" applyAlignment="1">
      <alignment horizontal="center" vertical="center" wrapText="1"/>
    </xf>
    <xf numFmtId="0" fontId="6" fillId="5" borderId="2" xfId="0" applyFont="1" applyFill="1" applyBorder="1" applyAlignment="1">
      <alignment horizontal="center" vertical="center" wrapText="1"/>
    </xf>
    <xf numFmtId="0" fontId="6" fillId="5" borderId="2" xfId="0" applyFont="1" applyFill="1" applyBorder="1" applyAlignment="1">
      <alignment horizontal="center" vertical="center"/>
    </xf>
    <xf numFmtId="167" fontId="6" fillId="5" borderId="2" xfId="0" applyNumberFormat="1" applyFont="1" applyFill="1" applyBorder="1" applyAlignment="1">
      <alignment horizontal="center" vertical="center"/>
    </xf>
    <xf numFmtId="166" fontId="6" fillId="5" borderId="2" xfId="0" applyNumberFormat="1" applyFont="1" applyFill="1" applyBorder="1" applyAlignment="1">
      <alignment horizontal="center" vertical="center" wrapText="1"/>
    </xf>
    <xf numFmtId="166" fontId="6" fillId="5" borderId="9" xfId="1" applyNumberFormat="1" applyFont="1" applyFill="1" applyBorder="1" applyAlignment="1">
      <alignment horizontal="center" vertical="center"/>
    </xf>
    <xf numFmtId="166" fontId="6" fillId="5" borderId="5" xfId="1" applyNumberFormat="1" applyFont="1" applyFill="1" applyBorder="1" applyAlignment="1">
      <alignment horizontal="center" vertical="center"/>
    </xf>
  </cellXfs>
  <cellStyles count="7">
    <cellStyle name="Milliers 2 2" xfId="3" xr:uid="{00000000-0005-0000-0000-000000000000}"/>
    <cellStyle name="Monétaire" xfId="6" builtinId="4"/>
    <cellStyle name="Monétaire [0]" xfId="1" builtinId="7"/>
    <cellStyle name="Monétaire [0] 2" xfId="5" xr:uid="{00000000-0005-0000-0000-000003000000}"/>
    <cellStyle name="Normal" xfId="0" builtinId="0"/>
    <cellStyle name="Normal 2" xfId="2" xr:uid="{00000000-0005-0000-0000-000005000000}"/>
    <cellStyle name="Normal 8" xfId="4" xr:uid="{00000000-0005-0000-0000-000006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84740745262"/>
  </sheetPr>
  <dimension ref="A2:CW1526"/>
  <sheetViews>
    <sheetView view="pageBreakPreview" zoomScaleNormal="100" zoomScaleSheetLayoutView="100" workbookViewId="0">
      <selection activeCell="E6" sqref="E6"/>
    </sheetView>
  </sheetViews>
  <sheetFormatPr defaultColWidth="10.85546875" defaultRowHeight="15" customHeight="1"/>
  <cols>
    <col min="1" max="1" width="10.7109375" style="26" customWidth="1"/>
    <col min="2" max="2" width="60.7109375" style="1" customWidth="1"/>
    <col min="3" max="3" width="18.28515625" style="9" customWidth="1"/>
    <col min="4" max="4" width="15.42578125" style="3" customWidth="1"/>
    <col min="5" max="5" width="19.5703125" style="3" customWidth="1"/>
    <col min="6" max="6" width="17.7109375" style="3" customWidth="1"/>
    <col min="7" max="7" width="13.85546875" style="3" customWidth="1"/>
    <col min="8" max="8" width="9.140625" style="3" customWidth="1"/>
    <col min="9" max="158" width="9.140625" style="1" customWidth="1"/>
    <col min="159" max="159" width="1.42578125" style="1" customWidth="1"/>
    <col min="160" max="160" width="8" style="1" customWidth="1"/>
    <col min="161" max="161" width="50.42578125" style="1" customWidth="1"/>
    <col min="162" max="162" width="0" style="1" hidden="1" customWidth="1"/>
    <col min="163" max="163" width="11.5703125" style="1" customWidth="1"/>
    <col min="164" max="164" width="18.42578125" style="1" customWidth="1"/>
    <col min="165" max="165" width="13.5703125" style="1" customWidth="1"/>
    <col min="166" max="166" width="18.42578125" style="1" customWidth="1"/>
    <col min="167" max="167" width="1.42578125" style="1" customWidth="1"/>
    <col min="168" max="215" width="0" style="1" hidden="1" customWidth="1"/>
    <col min="216" max="216" width="13.85546875" style="1" customWidth="1"/>
    <col min="217" max="217" width="10.85546875" style="1" customWidth="1"/>
    <col min="218" max="218" width="15" style="1" customWidth="1"/>
    <col min="219" max="219" width="13.85546875" style="1" customWidth="1"/>
    <col min="220" max="220" width="10.85546875" style="1" customWidth="1"/>
    <col min="221" max="221" width="15" style="1" customWidth="1"/>
    <col min="222" max="222" width="7.5703125" style="1" customWidth="1"/>
    <col min="223" max="223" width="0.5703125" style="1" customWidth="1"/>
    <col min="224" max="414" width="9.140625" style="1" customWidth="1"/>
    <col min="415" max="415" width="1.42578125" style="1" customWidth="1"/>
    <col min="416" max="416" width="8" style="1" customWidth="1"/>
    <col min="417" max="417" width="50.42578125" style="1" customWidth="1"/>
    <col min="418" max="418" width="0" style="1" hidden="1" customWidth="1"/>
    <col min="419" max="419" width="11.5703125" style="1" customWidth="1"/>
    <col min="420" max="420" width="18.42578125" style="1" customWidth="1"/>
    <col min="421" max="421" width="13.5703125" style="1" customWidth="1"/>
    <col min="422" max="422" width="18.42578125" style="1" customWidth="1"/>
    <col min="423" max="423" width="1.42578125" style="1" customWidth="1"/>
    <col min="424" max="471" width="0" style="1" hidden="1" customWidth="1"/>
    <col min="472" max="472" width="13.85546875" style="1" customWidth="1"/>
    <col min="473" max="473" width="10.85546875" style="1" customWidth="1"/>
    <col min="474" max="474" width="15" style="1" customWidth="1"/>
    <col min="475" max="475" width="13.85546875" style="1" customWidth="1"/>
    <col min="476" max="476" width="10.85546875" style="1" customWidth="1"/>
    <col min="477" max="477" width="15" style="1" customWidth="1"/>
    <col min="478" max="478" width="7.5703125" style="1" customWidth="1"/>
    <col min="479" max="479" width="0.5703125" style="1" customWidth="1"/>
    <col min="480" max="670" width="9.140625" style="1" customWidth="1"/>
    <col min="671" max="671" width="1.42578125" style="1" customWidth="1"/>
    <col min="672" max="672" width="8" style="1" customWidth="1"/>
    <col min="673" max="673" width="50.42578125" style="1" customWidth="1"/>
    <col min="674" max="674" width="0" style="1" hidden="1" customWidth="1"/>
    <col min="675" max="675" width="11.5703125" style="1" customWidth="1"/>
    <col min="676" max="676" width="18.42578125" style="1" customWidth="1"/>
    <col min="677" max="677" width="13.5703125" style="1" customWidth="1"/>
    <col min="678" max="678" width="18.42578125" style="1" customWidth="1"/>
    <col min="679" max="679" width="1.42578125" style="1" customWidth="1"/>
    <col min="680" max="727" width="0" style="1" hidden="1" customWidth="1"/>
    <col min="728" max="728" width="13.85546875" style="1" customWidth="1"/>
    <col min="729" max="729" width="10.85546875" style="1" customWidth="1"/>
    <col min="730" max="730" width="15" style="1" customWidth="1"/>
    <col min="731" max="731" width="13.85546875" style="1" customWidth="1"/>
    <col min="732" max="732" width="10.85546875" style="1" customWidth="1"/>
    <col min="733" max="733" width="15" style="1" customWidth="1"/>
    <col min="734" max="734" width="7.5703125" style="1" customWidth="1"/>
    <col min="735" max="735" width="0.5703125" style="1" customWidth="1"/>
    <col min="736" max="926" width="9.140625" style="1" customWidth="1"/>
    <col min="927" max="927" width="1.42578125" style="1" customWidth="1"/>
    <col min="928" max="928" width="8" style="1" customWidth="1"/>
    <col min="929" max="929" width="50.42578125" style="1" customWidth="1"/>
    <col min="930" max="930" width="0" style="1" hidden="1" customWidth="1"/>
    <col min="931" max="931" width="11.5703125" style="1" customWidth="1"/>
    <col min="932" max="932" width="18.42578125" style="1" customWidth="1"/>
    <col min="933" max="933" width="13.5703125" style="1" customWidth="1"/>
    <col min="934" max="934" width="18.42578125" style="1" customWidth="1"/>
    <col min="935" max="935" width="1.42578125" style="1" customWidth="1"/>
    <col min="936" max="983" width="0" style="1" hidden="1" customWidth="1"/>
    <col min="984" max="984" width="13.85546875" style="1" customWidth="1"/>
    <col min="985" max="985" width="10.85546875" style="1" customWidth="1"/>
    <col min="986" max="986" width="15" style="1" customWidth="1"/>
    <col min="987" max="987" width="13.85546875" style="1" customWidth="1"/>
    <col min="988" max="988" width="10.85546875" style="1" customWidth="1"/>
    <col min="989" max="989" width="15" style="1" customWidth="1"/>
    <col min="990" max="990" width="7.5703125" style="1" customWidth="1"/>
    <col min="991" max="991" width="0.5703125" style="1" customWidth="1"/>
    <col min="992" max="1182" width="9.140625" style="1" customWidth="1"/>
    <col min="1183" max="1183" width="1.42578125" style="1" customWidth="1"/>
    <col min="1184" max="1184" width="8" style="1" customWidth="1"/>
    <col min="1185" max="1185" width="50.42578125" style="1" customWidth="1"/>
    <col min="1186" max="1186" width="0" style="1" hidden="1" customWidth="1"/>
    <col min="1187" max="1187" width="11.5703125" style="1" customWidth="1"/>
    <col min="1188" max="1188" width="18.42578125" style="1" customWidth="1"/>
    <col min="1189" max="1189" width="13.5703125" style="1" customWidth="1"/>
    <col min="1190" max="1190" width="18.42578125" style="1" customWidth="1"/>
    <col min="1191" max="1191" width="1.42578125" style="1" customWidth="1"/>
    <col min="1192" max="1239" width="0" style="1" hidden="1" customWidth="1"/>
    <col min="1240" max="1240" width="13.85546875" style="1" customWidth="1"/>
    <col min="1241" max="1241" width="10.85546875" style="1" customWidth="1"/>
    <col min="1242" max="1242" width="15" style="1" customWidth="1"/>
    <col min="1243" max="1243" width="13.85546875" style="1" customWidth="1"/>
    <col min="1244" max="1244" width="10.85546875" style="1" customWidth="1"/>
    <col min="1245" max="1245" width="15" style="1" customWidth="1"/>
    <col min="1246" max="1246" width="7.5703125" style="1" customWidth="1"/>
    <col min="1247" max="1247" width="0.5703125" style="1" customWidth="1"/>
    <col min="1248" max="1438" width="9.140625" style="1" customWidth="1"/>
    <col min="1439" max="1439" width="1.42578125" style="1" customWidth="1"/>
    <col min="1440" max="1440" width="8" style="1" customWidth="1"/>
    <col min="1441" max="1441" width="50.42578125" style="1" customWidth="1"/>
    <col min="1442" max="1442" width="0" style="1" hidden="1" customWidth="1"/>
    <col min="1443" max="1443" width="11.5703125" style="1" customWidth="1"/>
    <col min="1444" max="1444" width="18.42578125" style="1" customWidth="1"/>
    <col min="1445" max="1445" width="13.5703125" style="1" customWidth="1"/>
    <col min="1446" max="1446" width="18.42578125" style="1" customWidth="1"/>
    <col min="1447" max="1447" width="1.42578125" style="1" customWidth="1"/>
    <col min="1448" max="1495" width="0" style="1" hidden="1" customWidth="1"/>
    <col min="1496" max="1496" width="13.85546875" style="1" customWidth="1"/>
    <col min="1497" max="1497" width="10.85546875" style="1" customWidth="1"/>
    <col min="1498" max="1498" width="15" style="1" customWidth="1"/>
    <col min="1499" max="1499" width="13.85546875" style="1" customWidth="1"/>
    <col min="1500" max="1500" width="10.85546875" style="1" customWidth="1"/>
    <col min="1501" max="1501" width="15" style="1" customWidth="1"/>
    <col min="1502" max="1502" width="7.5703125" style="1" customWidth="1"/>
    <col min="1503" max="1503" width="0.5703125" style="1" customWidth="1"/>
    <col min="1504" max="1694" width="9.140625" style="1" customWidth="1"/>
    <col min="1695" max="1695" width="1.42578125" style="1" customWidth="1"/>
    <col min="1696" max="1696" width="8" style="1" customWidth="1"/>
    <col min="1697" max="1697" width="50.42578125" style="1" customWidth="1"/>
    <col min="1698" max="1698" width="0" style="1" hidden="1" customWidth="1"/>
    <col min="1699" max="1699" width="11.5703125" style="1" customWidth="1"/>
    <col min="1700" max="1700" width="18.42578125" style="1" customWidth="1"/>
    <col min="1701" max="1701" width="13.5703125" style="1" customWidth="1"/>
    <col min="1702" max="1702" width="18.42578125" style="1" customWidth="1"/>
    <col min="1703" max="1703" width="1.42578125" style="1" customWidth="1"/>
    <col min="1704" max="1751" width="0" style="1" hidden="1" customWidth="1"/>
    <col min="1752" max="1752" width="13.85546875" style="1" customWidth="1"/>
    <col min="1753" max="1753" width="10.85546875" style="1" customWidth="1"/>
    <col min="1754" max="1754" width="15" style="1" customWidth="1"/>
    <col min="1755" max="1755" width="13.85546875" style="1" customWidth="1"/>
    <col min="1756" max="1756" width="10.85546875" style="1" customWidth="1"/>
    <col min="1757" max="1757" width="15" style="1" customWidth="1"/>
    <col min="1758" max="1758" width="7.5703125" style="1" customWidth="1"/>
    <col min="1759" max="1759" width="0.5703125" style="1" customWidth="1"/>
    <col min="1760" max="1950" width="9.140625" style="1" customWidth="1"/>
    <col min="1951" max="1951" width="1.42578125" style="1" customWidth="1"/>
    <col min="1952" max="1952" width="8" style="1" customWidth="1"/>
    <col min="1953" max="1953" width="50.42578125" style="1" customWidth="1"/>
    <col min="1954" max="1954" width="0" style="1" hidden="1" customWidth="1"/>
    <col min="1955" max="1955" width="11.5703125" style="1" customWidth="1"/>
    <col min="1956" max="1956" width="18.42578125" style="1" customWidth="1"/>
    <col min="1957" max="1957" width="13.5703125" style="1" customWidth="1"/>
    <col min="1958" max="1958" width="18.42578125" style="1" customWidth="1"/>
    <col min="1959" max="1959" width="1.42578125" style="1" customWidth="1"/>
    <col min="1960" max="2007" width="0" style="1" hidden="1" customWidth="1"/>
    <col min="2008" max="2008" width="13.85546875" style="1" customWidth="1"/>
    <col min="2009" max="2009" width="10.85546875" style="1" customWidth="1"/>
    <col min="2010" max="2010" width="15" style="1" customWidth="1"/>
    <col min="2011" max="2011" width="13.85546875" style="1" customWidth="1"/>
    <col min="2012" max="2012" width="10.85546875" style="1" customWidth="1"/>
    <col min="2013" max="2013" width="15" style="1" customWidth="1"/>
    <col min="2014" max="2014" width="7.5703125" style="1" customWidth="1"/>
    <col min="2015" max="2015" width="0.5703125" style="1" customWidth="1"/>
    <col min="2016" max="2206" width="9.140625" style="1" customWidth="1"/>
    <col min="2207" max="2207" width="1.42578125" style="1" customWidth="1"/>
    <col min="2208" max="2208" width="8" style="1" customWidth="1"/>
    <col min="2209" max="2209" width="50.42578125" style="1" customWidth="1"/>
    <col min="2210" max="2210" width="0" style="1" hidden="1" customWidth="1"/>
    <col min="2211" max="2211" width="11.5703125" style="1" customWidth="1"/>
    <col min="2212" max="2212" width="18.42578125" style="1" customWidth="1"/>
    <col min="2213" max="2213" width="13.5703125" style="1" customWidth="1"/>
    <col min="2214" max="2214" width="18.42578125" style="1" customWidth="1"/>
    <col min="2215" max="2215" width="1.42578125" style="1" customWidth="1"/>
    <col min="2216" max="2263" width="0" style="1" hidden="1" customWidth="1"/>
    <col min="2264" max="2264" width="13.85546875" style="1" customWidth="1"/>
    <col min="2265" max="2265" width="10.85546875" style="1" customWidth="1"/>
    <col min="2266" max="2266" width="15" style="1" customWidth="1"/>
    <col min="2267" max="2267" width="13.85546875" style="1" customWidth="1"/>
    <col min="2268" max="2268" width="10.85546875" style="1" customWidth="1"/>
    <col min="2269" max="2269" width="15" style="1" customWidth="1"/>
    <col min="2270" max="2270" width="7.5703125" style="1" customWidth="1"/>
    <col min="2271" max="2271" width="0.5703125" style="1" customWidth="1"/>
    <col min="2272" max="2462" width="9.140625" style="1" customWidth="1"/>
    <col min="2463" max="2463" width="1.42578125" style="1" customWidth="1"/>
    <col min="2464" max="2464" width="8" style="1" customWidth="1"/>
    <col min="2465" max="2465" width="50.42578125" style="1" customWidth="1"/>
    <col min="2466" max="2466" width="0" style="1" hidden="1" customWidth="1"/>
    <col min="2467" max="2467" width="11.5703125" style="1" customWidth="1"/>
    <col min="2468" max="2468" width="18.42578125" style="1" customWidth="1"/>
    <col min="2469" max="2469" width="13.5703125" style="1" customWidth="1"/>
    <col min="2470" max="2470" width="18.42578125" style="1" customWidth="1"/>
    <col min="2471" max="2471" width="1.42578125" style="1" customWidth="1"/>
    <col min="2472" max="2519" width="0" style="1" hidden="1" customWidth="1"/>
    <col min="2520" max="2520" width="13.85546875" style="1" customWidth="1"/>
    <col min="2521" max="2521" width="10.85546875" style="1" customWidth="1"/>
    <col min="2522" max="2522" width="15" style="1" customWidth="1"/>
    <col min="2523" max="2523" width="13.85546875" style="1" customWidth="1"/>
    <col min="2524" max="2524" width="10.85546875" style="1" customWidth="1"/>
    <col min="2525" max="2525" width="15" style="1" customWidth="1"/>
    <col min="2526" max="2526" width="7.5703125" style="1" customWidth="1"/>
    <col min="2527" max="2527" width="0.5703125" style="1" customWidth="1"/>
    <col min="2528" max="2718" width="9.140625" style="1" customWidth="1"/>
    <col min="2719" max="2719" width="1.42578125" style="1" customWidth="1"/>
    <col min="2720" max="2720" width="8" style="1" customWidth="1"/>
    <col min="2721" max="2721" width="50.42578125" style="1" customWidth="1"/>
    <col min="2722" max="2722" width="0" style="1" hidden="1" customWidth="1"/>
    <col min="2723" max="2723" width="11.5703125" style="1" customWidth="1"/>
    <col min="2724" max="2724" width="18.42578125" style="1" customWidth="1"/>
    <col min="2725" max="2725" width="13.5703125" style="1" customWidth="1"/>
    <col min="2726" max="2726" width="18.42578125" style="1" customWidth="1"/>
    <col min="2727" max="2727" width="1.42578125" style="1" customWidth="1"/>
    <col min="2728" max="2775" width="0" style="1" hidden="1" customWidth="1"/>
    <col min="2776" max="2776" width="13.85546875" style="1" customWidth="1"/>
    <col min="2777" max="2777" width="10.85546875" style="1" customWidth="1"/>
    <col min="2778" max="2778" width="15" style="1" customWidth="1"/>
    <col min="2779" max="2779" width="13.85546875" style="1" customWidth="1"/>
    <col min="2780" max="2780" width="10.85546875" style="1" customWidth="1"/>
    <col min="2781" max="2781" width="15" style="1" customWidth="1"/>
    <col min="2782" max="2782" width="7.5703125" style="1" customWidth="1"/>
    <col min="2783" max="2783" width="0.5703125" style="1" customWidth="1"/>
    <col min="2784" max="2974" width="9.140625" style="1" customWidth="1"/>
    <col min="2975" max="2975" width="1.42578125" style="1" customWidth="1"/>
    <col min="2976" max="2976" width="8" style="1" customWidth="1"/>
    <col min="2977" max="2977" width="50.42578125" style="1" customWidth="1"/>
    <col min="2978" max="2978" width="0" style="1" hidden="1" customWidth="1"/>
    <col min="2979" max="2979" width="11.5703125" style="1" customWidth="1"/>
    <col min="2980" max="2980" width="18.42578125" style="1" customWidth="1"/>
    <col min="2981" max="2981" width="13.5703125" style="1" customWidth="1"/>
    <col min="2982" max="2982" width="18.42578125" style="1" customWidth="1"/>
    <col min="2983" max="2983" width="1.42578125" style="1" customWidth="1"/>
    <col min="2984" max="3031" width="0" style="1" hidden="1" customWidth="1"/>
    <col min="3032" max="3032" width="13.85546875" style="1" customWidth="1"/>
    <col min="3033" max="3033" width="10.85546875" style="1" customWidth="1"/>
    <col min="3034" max="3034" width="15" style="1" customWidth="1"/>
    <col min="3035" max="3035" width="13.85546875" style="1" customWidth="1"/>
    <col min="3036" max="3036" width="10.85546875" style="1" customWidth="1"/>
    <col min="3037" max="3037" width="15" style="1" customWidth="1"/>
    <col min="3038" max="3038" width="7.5703125" style="1" customWidth="1"/>
    <col min="3039" max="3039" width="0.5703125" style="1" customWidth="1"/>
    <col min="3040" max="3230" width="9.140625" style="1" customWidth="1"/>
    <col min="3231" max="3231" width="1.42578125" style="1" customWidth="1"/>
    <col min="3232" max="3232" width="8" style="1" customWidth="1"/>
    <col min="3233" max="3233" width="50.42578125" style="1" customWidth="1"/>
    <col min="3234" max="3234" width="0" style="1" hidden="1" customWidth="1"/>
    <col min="3235" max="3235" width="11.5703125" style="1" customWidth="1"/>
    <col min="3236" max="3236" width="18.42578125" style="1" customWidth="1"/>
    <col min="3237" max="3237" width="13.5703125" style="1" customWidth="1"/>
    <col min="3238" max="3238" width="18.42578125" style="1" customWidth="1"/>
    <col min="3239" max="3239" width="1.42578125" style="1" customWidth="1"/>
    <col min="3240" max="3287" width="0" style="1" hidden="1" customWidth="1"/>
    <col min="3288" max="3288" width="13.85546875" style="1" customWidth="1"/>
    <col min="3289" max="3289" width="10.85546875" style="1" customWidth="1"/>
    <col min="3290" max="3290" width="15" style="1" customWidth="1"/>
    <col min="3291" max="3291" width="13.85546875" style="1" customWidth="1"/>
    <col min="3292" max="3292" width="10.85546875" style="1" customWidth="1"/>
    <col min="3293" max="3293" width="15" style="1" customWidth="1"/>
    <col min="3294" max="3294" width="7.5703125" style="1" customWidth="1"/>
    <col min="3295" max="3295" width="0.5703125" style="1" customWidth="1"/>
    <col min="3296" max="3486" width="9.140625" style="1" customWidth="1"/>
    <col min="3487" max="3487" width="1.42578125" style="1" customWidth="1"/>
    <col min="3488" max="3488" width="8" style="1" customWidth="1"/>
    <col min="3489" max="3489" width="50.42578125" style="1" customWidth="1"/>
    <col min="3490" max="3490" width="0" style="1" hidden="1" customWidth="1"/>
    <col min="3491" max="3491" width="11.5703125" style="1" customWidth="1"/>
    <col min="3492" max="3492" width="18.42578125" style="1" customWidth="1"/>
    <col min="3493" max="3493" width="13.5703125" style="1" customWidth="1"/>
    <col min="3494" max="3494" width="18.42578125" style="1" customWidth="1"/>
    <col min="3495" max="3495" width="1.42578125" style="1" customWidth="1"/>
    <col min="3496" max="3543" width="0" style="1" hidden="1" customWidth="1"/>
    <col min="3544" max="3544" width="13.85546875" style="1" customWidth="1"/>
    <col min="3545" max="3545" width="10.85546875" style="1" customWidth="1"/>
    <col min="3546" max="3546" width="15" style="1" customWidth="1"/>
    <col min="3547" max="3547" width="13.85546875" style="1" customWidth="1"/>
    <col min="3548" max="3548" width="10.85546875" style="1" customWidth="1"/>
    <col min="3549" max="3549" width="15" style="1" customWidth="1"/>
    <col min="3550" max="3550" width="7.5703125" style="1" customWidth="1"/>
    <col min="3551" max="3551" width="0.5703125" style="1" customWidth="1"/>
    <col min="3552" max="3742" width="9.140625" style="1" customWidth="1"/>
    <col min="3743" max="3743" width="1.42578125" style="1" customWidth="1"/>
    <col min="3744" max="3744" width="8" style="1" customWidth="1"/>
    <col min="3745" max="3745" width="50.42578125" style="1" customWidth="1"/>
    <col min="3746" max="3746" width="0" style="1" hidden="1" customWidth="1"/>
    <col min="3747" max="3747" width="11.5703125" style="1" customWidth="1"/>
    <col min="3748" max="3748" width="18.42578125" style="1" customWidth="1"/>
    <col min="3749" max="3749" width="13.5703125" style="1" customWidth="1"/>
    <col min="3750" max="3750" width="18.42578125" style="1" customWidth="1"/>
    <col min="3751" max="3751" width="1.42578125" style="1" customWidth="1"/>
    <col min="3752" max="3799" width="0" style="1" hidden="1" customWidth="1"/>
    <col min="3800" max="3800" width="13.85546875" style="1" customWidth="1"/>
    <col min="3801" max="3801" width="10.85546875" style="1" customWidth="1"/>
    <col min="3802" max="3802" width="15" style="1" customWidth="1"/>
    <col min="3803" max="3803" width="13.85546875" style="1" customWidth="1"/>
    <col min="3804" max="3804" width="10.85546875" style="1" customWidth="1"/>
    <col min="3805" max="3805" width="15" style="1" customWidth="1"/>
    <col min="3806" max="3806" width="7.5703125" style="1" customWidth="1"/>
    <col min="3807" max="3807" width="0.5703125" style="1" customWidth="1"/>
    <col min="3808" max="3998" width="9.140625" style="1" customWidth="1"/>
    <col min="3999" max="3999" width="1.42578125" style="1" customWidth="1"/>
    <col min="4000" max="4000" width="8" style="1" customWidth="1"/>
    <col min="4001" max="4001" width="50.42578125" style="1" customWidth="1"/>
    <col min="4002" max="4002" width="0" style="1" hidden="1" customWidth="1"/>
    <col min="4003" max="4003" width="11.5703125" style="1" customWidth="1"/>
    <col min="4004" max="4004" width="18.42578125" style="1" customWidth="1"/>
    <col min="4005" max="4005" width="13.5703125" style="1" customWidth="1"/>
    <col min="4006" max="4006" width="18.42578125" style="1" customWidth="1"/>
    <col min="4007" max="4007" width="1.42578125" style="1" customWidth="1"/>
    <col min="4008" max="4055" width="0" style="1" hidden="1" customWidth="1"/>
    <col min="4056" max="4056" width="13.85546875" style="1" customWidth="1"/>
    <col min="4057" max="4057" width="10.85546875" style="1" customWidth="1"/>
    <col min="4058" max="4058" width="15" style="1" customWidth="1"/>
    <col min="4059" max="4059" width="13.85546875" style="1" customWidth="1"/>
    <col min="4060" max="4060" width="10.85546875" style="1" customWidth="1"/>
    <col min="4061" max="4061" width="15" style="1" customWidth="1"/>
    <col min="4062" max="4062" width="7.5703125" style="1" customWidth="1"/>
    <col min="4063" max="4063" width="0.5703125" style="1" customWidth="1"/>
    <col min="4064" max="4254" width="9.140625" style="1" customWidth="1"/>
    <col min="4255" max="4255" width="1.42578125" style="1" customWidth="1"/>
    <col min="4256" max="4256" width="8" style="1" customWidth="1"/>
    <col min="4257" max="4257" width="50.42578125" style="1" customWidth="1"/>
    <col min="4258" max="4258" width="0" style="1" hidden="1" customWidth="1"/>
    <col min="4259" max="4259" width="11.5703125" style="1" customWidth="1"/>
    <col min="4260" max="4260" width="18.42578125" style="1" customWidth="1"/>
    <col min="4261" max="4261" width="13.5703125" style="1" customWidth="1"/>
    <col min="4262" max="4262" width="18.42578125" style="1" customWidth="1"/>
    <col min="4263" max="4263" width="1.42578125" style="1" customWidth="1"/>
    <col min="4264" max="4311" width="0" style="1" hidden="1" customWidth="1"/>
    <col min="4312" max="4312" width="13.85546875" style="1" customWidth="1"/>
    <col min="4313" max="4313" width="10.85546875" style="1" customWidth="1"/>
    <col min="4314" max="4314" width="15" style="1" customWidth="1"/>
    <col min="4315" max="4315" width="13.85546875" style="1" customWidth="1"/>
    <col min="4316" max="4316" width="10.85546875" style="1" customWidth="1"/>
    <col min="4317" max="4317" width="15" style="1" customWidth="1"/>
    <col min="4318" max="4318" width="7.5703125" style="1" customWidth="1"/>
    <col min="4319" max="4319" width="0.5703125" style="1" customWidth="1"/>
    <col min="4320" max="4510" width="9.140625" style="1" customWidth="1"/>
    <col min="4511" max="4511" width="1.42578125" style="1" customWidth="1"/>
    <col min="4512" max="4512" width="8" style="1" customWidth="1"/>
    <col min="4513" max="4513" width="50.42578125" style="1" customWidth="1"/>
    <col min="4514" max="4514" width="0" style="1" hidden="1" customWidth="1"/>
    <col min="4515" max="4515" width="11.5703125" style="1" customWidth="1"/>
    <col min="4516" max="4516" width="18.42578125" style="1" customWidth="1"/>
    <col min="4517" max="4517" width="13.5703125" style="1" customWidth="1"/>
    <col min="4518" max="4518" width="18.42578125" style="1" customWidth="1"/>
    <col min="4519" max="4519" width="1.42578125" style="1" customWidth="1"/>
    <col min="4520" max="4567" width="0" style="1" hidden="1" customWidth="1"/>
    <col min="4568" max="4568" width="13.85546875" style="1" customWidth="1"/>
    <col min="4569" max="4569" width="10.85546875" style="1" customWidth="1"/>
    <col min="4570" max="4570" width="15" style="1" customWidth="1"/>
    <col min="4571" max="4571" width="13.85546875" style="1" customWidth="1"/>
    <col min="4572" max="4572" width="10.85546875" style="1" customWidth="1"/>
    <col min="4573" max="4573" width="15" style="1" customWidth="1"/>
    <col min="4574" max="4574" width="7.5703125" style="1" customWidth="1"/>
    <col min="4575" max="4575" width="0.5703125" style="1" customWidth="1"/>
    <col min="4576" max="4766" width="9.140625" style="1" customWidth="1"/>
    <col min="4767" max="4767" width="1.42578125" style="1" customWidth="1"/>
    <col min="4768" max="4768" width="8" style="1" customWidth="1"/>
    <col min="4769" max="4769" width="50.42578125" style="1" customWidth="1"/>
    <col min="4770" max="4770" width="0" style="1" hidden="1" customWidth="1"/>
    <col min="4771" max="4771" width="11.5703125" style="1" customWidth="1"/>
    <col min="4772" max="4772" width="18.42578125" style="1" customWidth="1"/>
    <col min="4773" max="4773" width="13.5703125" style="1" customWidth="1"/>
    <col min="4774" max="4774" width="18.42578125" style="1" customWidth="1"/>
    <col min="4775" max="4775" width="1.42578125" style="1" customWidth="1"/>
    <col min="4776" max="4823" width="0" style="1" hidden="1" customWidth="1"/>
    <col min="4824" max="4824" width="13.85546875" style="1" customWidth="1"/>
    <col min="4825" max="4825" width="10.85546875" style="1" customWidth="1"/>
    <col min="4826" max="4826" width="15" style="1" customWidth="1"/>
    <col min="4827" max="4827" width="13.85546875" style="1" customWidth="1"/>
    <col min="4828" max="4828" width="10.85546875" style="1" customWidth="1"/>
    <col min="4829" max="4829" width="15" style="1" customWidth="1"/>
    <col min="4830" max="4830" width="7.5703125" style="1" customWidth="1"/>
    <col min="4831" max="4831" width="0.5703125" style="1" customWidth="1"/>
    <col min="4832" max="5022" width="9.140625" style="1" customWidth="1"/>
    <col min="5023" max="5023" width="1.42578125" style="1" customWidth="1"/>
    <col min="5024" max="5024" width="8" style="1" customWidth="1"/>
    <col min="5025" max="5025" width="50.42578125" style="1" customWidth="1"/>
    <col min="5026" max="5026" width="0" style="1" hidden="1" customWidth="1"/>
    <col min="5027" max="5027" width="11.5703125" style="1" customWidth="1"/>
    <col min="5028" max="5028" width="18.42578125" style="1" customWidth="1"/>
    <col min="5029" max="5029" width="13.5703125" style="1" customWidth="1"/>
    <col min="5030" max="5030" width="18.42578125" style="1" customWidth="1"/>
    <col min="5031" max="5031" width="1.42578125" style="1" customWidth="1"/>
    <col min="5032" max="5079" width="0" style="1" hidden="1" customWidth="1"/>
    <col min="5080" max="5080" width="13.85546875" style="1" customWidth="1"/>
    <col min="5081" max="5081" width="10.85546875" style="1" customWidth="1"/>
    <col min="5082" max="5082" width="15" style="1" customWidth="1"/>
    <col min="5083" max="5083" width="13.85546875" style="1" customWidth="1"/>
    <col min="5084" max="5084" width="10.85546875" style="1" customWidth="1"/>
    <col min="5085" max="5085" width="15" style="1" customWidth="1"/>
    <col min="5086" max="5086" width="7.5703125" style="1" customWidth="1"/>
    <col min="5087" max="5087" width="0.5703125" style="1" customWidth="1"/>
    <col min="5088" max="5278" width="9.140625" style="1" customWidth="1"/>
    <col min="5279" max="5279" width="1.42578125" style="1" customWidth="1"/>
    <col min="5280" max="5280" width="8" style="1" customWidth="1"/>
    <col min="5281" max="5281" width="50.42578125" style="1" customWidth="1"/>
    <col min="5282" max="5282" width="0" style="1" hidden="1" customWidth="1"/>
    <col min="5283" max="5283" width="11.5703125" style="1" customWidth="1"/>
    <col min="5284" max="5284" width="18.42578125" style="1" customWidth="1"/>
    <col min="5285" max="5285" width="13.5703125" style="1" customWidth="1"/>
    <col min="5286" max="5286" width="18.42578125" style="1" customWidth="1"/>
    <col min="5287" max="5287" width="1.42578125" style="1" customWidth="1"/>
    <col min="5288" max="5335" width="0" style="1" hidden="1" customWidth="1"/>
    <col min="5336" max="5336" width="13.85546875" style="1" customWidth="1"/>
    <col min="5337" max="5337" width="10.85546875" style="1" customWidth="1"/>
    <col min="5338" max="5338" width="15" style="1" customWidth="1"/>
    <col min="5339" max="5339" width="13.85546875" style="1" customWidth="1"/>
    <col min="5340" max="5340" width="10.85546875" style="1" customWidth="1"/>
    <col min="5341" max="5341" width="15" style="1" customWidth="1"/>
    <col min="5342" max="5342" width="7.5703125" style="1" customWidth="1"/>
    <col min="5343" max="5343" width="0.5703125" style="1" customWidth="1"/>
    <col min="5344" max="5534" width="9.140625" style="1" customWidth="1"/>
    <col min="5535" max="5535" width="1.42578125" style="1" customWidth="1"/>
    <col min="5536" max="5536" width="8" style="1" customWidth="1"/>
    <col min="5537" max="5537" width="50.42578125" style="1" customWidth="1"/>
    <col min="5538" max="5538" width="0" style="1" hidden="1" customWidth="1"/>
    <col min="5539" max="5539" width="11.5703125" style="1" customWidth="1"/>
    <col min="5540" max="5540" width="18.42578125" style="1" customWidth="1"/>
    <col min="5541" max="5541" width="13.5703125" style="1" customWidth="1"/>
    <col min="5542" max="5542" width="18.42578125" style="1" customWidth="1"/>
    <col min="5543" max="5543" width="1.42578125" style="1" customWidth="1"/>
    <col min="5544" max="5591" width="0" style="1" hidden="1" customWidth="1"/>
    <col min="5592" max="5592" width="13.85546875" style="1" customWidth="1"/>
    <col min="5593" max="5593" width="10.85546875" style="1" customWidth="1"/>
    <col min="5594" max="5594" width="15" style="1" customWidth="1"/>
    <col min="5595" max="5595" width="13.85546875" style="1" customWidth="1"/>
    <col min="5596" max="5596" width="10.85546875" style="1" customWidth="1"/>
    <col min="5597" max="5597" width="15" style="1" customWidth="1"/>
    <col min="5598" max="5598" width="7.5703125" style="1" customWidth="1"/>
    <col min="5599" max="5599" width="0.5703125" style="1" customWidth="1"/>
    <col min="5600" max="5790" width="9.140625" style="1" customWidth="1"/>
    <col min="5791" max="5791" width="1.42578125" style="1" customWidth="1"/>
    <col min="5792" max="5792" width="8" style="1" customWidth="1"/>
    <col min="5793" max="5793" width="50.42578125" style="1" customWidth="1"/>
    <col min="5794" max="5794" width="0" style="1" hidden="1" customWidth="1"/>
    <col min="5795" max="5795" width="11.5703125" style="1" customWidth="1"/>
    <col min="5796" max="5796" width="18.42578125" style="1" customWidth="1"/>
    <col min="5797" max="5797" width="13.5703125" style="1" customWidth="1"/>
    <col min="5798" max="5798" width="18.42578125" style="1" customWidth="1"/>
    <col min="5799" max="5799" width="1.42578125" style="1" customWidth="1"/>
    <col min="5800" max="5847" width="0" style="1" hidden="1" customWidth="1"/>
    <col min="5848" max="5848" width="13.85546875" style="1" customWidth="1"/>
    <col min="5849" max="5849" width="10.85546875" style="1" customWidth="1"/>
    <col min="5850" max="5850" width="15" style="1" customWidth="1"/>
    <col min="5851" max="5851" width="13.85546875" style="1" customWidth="1"/>
    <col min="5852" max="5852" width="10.85546875" style="1" customWidth="1"/>
    <col min="5853" max="5853" width="15" style="1" customWidth="1"/>
    <col min="5854" max="5854" width="7.5703125" style="1" customWidth="1"/>
    <col min="5855" max="5855" width="0.5703125" style="1" customWidth="1"/>
    <col min="5856" max="6046" width="9.140625" style="1" customWidth="1"/>
    <col min="6047" max="6047" width="1.42578125" style="1" customWidth="1"/>
    <col min="6048" max="6048" width="8" style="1" customWidth="1"/>
    <col min="6049" max="6049" width="50.42578125" style="1" customWidth="1"/>
    <col min="6050" max="6050" width="0" style="1" hidden="1" customWidth="1"/>
    <col min="6051" max="6051" width="11.5703125" style="1" customWidth="1"/>
    <col min="6052" max="6052" width="18.42578125" style="1" customWidth="1"/>
    <col min="6053" max="6053" width="13.5703125" style="1" customWidth="1"/>
    <col min="6054" max="6054" width="18.42578125" style="1" customWidth="1"/>
    <col min="6055" max="6055" width="1.42578125" style="1" customWidth="1"/>
    <col min="6056" max="6103" width="0" style="1" hidden="1" customWidth="1"/>
    <col min="6104" max="6104" width="13.85546875" style="1" customWidth="1"/>
    <col min="6105" max="6105" width="10.85546875" style="1" customWidth="1"/>
    <col min="6106" max="6106" width="15" style="1" customWidth="1"/>
    <col min="6107" max="6107" width="13.85546875" style="1" customWidth="1"/>
    <col min="6108" max="6108" width="10.85546875" style="1" customWidth="1"/>
    <col min="6109" max="6109" width="15" style="1" customWidth="1"/>
    <col min="6110" max="6110" width="7.5703125" style="1" customWidth="1"/>
    <col min="6111" max="6111" width="0.5703125" style="1" customWidth="1"/>
    <col min="6112" max="6302" width="9.140625" style="1" customWidth="1"/>
    <col min="6303" max="6303" width="1.42578125" style="1" customWidth="1"/>
    <col min="6304" max="6304" width="8" style="1" customWidth="1"/>
    <col min="6305" max="6305" width="50.42578125" style="1" customWidth="1"/>
    <col min="6306" max="6306" width="0" style="1" hidden="1" customWidth="1"/>
    <col min="6307" max="6307" width="11.5703125" style="1" customWidth="1"/>
    <col min="6308" max="6308" width="18.42578125" style="1" customWidth="1"/>
    <col min="6309" max="6309" width="13.5703125" style="1" customWidth="1"/>
    <col min="6310" max="6310" width="18.42578125" style="1" customWidth="1"/>
    <col min="6311" max="6311" width="1.42578125" style="1" customWidth="1"/>
    <col min="6312" max="6359" width="0" style="1" hidden="1" customWidth="1"/>
    <col min="6360" max="6360" width="13.85546875" style="1" customWidth="1"/>
    <col min="6361" max="6361" width="10.85546875" style="1" customWidth="1"/>
    <col min="6362" max="6362" width="15" style="1" customWidth="1"/>
    <col min="6363" max="6363" width="13.85546875" style="1" customWidth="1"/>
    <col min="6364" max="6364" width="10.85546875" style="1" customWidth="1"/>
    <col min="6365" max="6365" width="15" style="1" customWidth="1"/>
    <col min="6366" max="6366" width="7.5703125" style="1" customWidth="1"/>
    <col min="6367" max="6367" width="0.5703125" style="1" customWidth="1"/>
    <col min="6368" max="6558" width="9.140625" style="1" customWidth="1"/>
    <col min="6559" max="6559" width="1.42578125" style="1" customWidth="1"/>
    <col min="6560" max="6560" width="8" style="1" customWidth="1"/>
    <col min="6561" max="6561" width="50.42578125" style="1" customWidth="1"/>
    <col min="6562" max="6562" width="0" style="1" hidden="1" customWidth="1"/>
    <col min="6563" max="6563" width="11.5703125" style="1" customWidth="1"/>
    <col min="6564" max="6564" width="18.42578125" style="1" customWidth="1"/>
    <col min="6565" max="6565" width="13.5703125" style="1" customWidth="1"/>
    <col min="6566" max="6566" width="18.42578125" style="1" customWidth="1"/>
    <col min="6567" max="6567" width="1.42578125" style="1" customWidth="1"/>
    <col min="6568" max="6615" width="0" style="1" hidden="1" customWidth="1"/>
    <col min="6616" max="6616" width="13.85546875" style="1" customWidth="1"/>
    <col min="6617" max="6617" width="10.85546875" style="1" customWidth="1"/>
    <col min="6618" max="6618" width="15" style="1" customWidth="1"/>
    <col min="6619" max="6619" width="13.85546875" style="1" customWidth="1"/>
    <col min="6620" max="6620" width="10.85546875" style="1" customWidth="1"/>
    <col min="6621" max="6621" width="15" style="1" customWidth="1"/>
    <col min="6622" max="6622" width="7.5703125" style="1" customWidth="1"/>
    <col min="6623" max="6623" width="0.5703125" style="1" customWidth="1"/>
    <col min="6624" max="6814" width="9.140625" style="1" customWidth="1"/>
    <col min="6815" max="6815" width="1.42578125" style="1" customWidth="1"/>
    <col min="6816" max="6816" width="8" style="1" customWidth="1"/>
    <col min="6817" max="6817" width="50.42578125" style="1" customWidth="1"/>
    <col min="6818" max="6818" width="0" style="1" hidden="1" customWidth="1"/>
    <col min="6819" max="6819" width="11.5703125" style="1" customWidth="1"/>
    <col min="6820" max="6820" width="18.42578125" style="1" customWidth="1"/>
    <col min="6821" max="6821" width="13.5703125" style="1" customWidth="1"/>
    <col min="6822" max="6822" width="18.42578125" style="1" customWidth="1"/>
    <col min="6823" max="6823" width="1.42578125" style="1" customWidth="1"/>
    <col min="6824" max="6871" width="0" style="1" hidden="1" customWidth="1"/>
    <col min="6872" max="6872" width="13.85546875" style="1" customWidth="1"/>
    <col min="6873" max="6873" width="10.85546875" style="1" customWidth="1"/>
    <col min="6874" max="6874" width="15" style="1" customWidth="1"/>
    <col min="6875" max="6875" width="13.85546875" style="1" customWidth="1"/>
    <col min="6876" max="6876" width="10.85546875" style="1" customWidth="1"/>
    <col min="6877" max="6877" width="15" style="1" customWidth="1"/>
    <col min="6878" max="6878" width="7.5703125" style="1" customWidth="1"/>
    <col min="6879" max="6879" width="0.5703125" style="1" customWidth="1"/>
    <col min="6880" max="7070" width="9.140625" style="1" customWidth="1"/>
    <col min="7071" max="7071" width="1.42578125" style="1" customWidth="1"/>
    <col min="7072" max="7072" width="8" style="1" customWidth="1"/>
    <col min="7073" max="7073" width="50.42578125" style="1" customWidth="1"/>
    <col min="7074" max="7074" width="0" style="1" hidden="1" customWidth="1"/>
    <col min="7075" max="7075" width="11.5703125" style="1" customWidth="1"/>
    <col min="7076" max="7076" width="18.42578125" style="1" customWidth="1"/>
    <col min="7077" max="7077" width="13.5703125" style="1" customWidth="1"/>
    <col min="7078" max="7078" width="18.42578125" style="1" customWidth="1"/>
    <col min="7079" max="7079" width="1.42578125" style="1" customWidth="1"/>
    <col min="7080" max="7127" width="0" style="1" hidden="1" customWidth="1"/>
    <col min="7128" max="7128" width="13.85546875" style="1" customWidth="1"/>
    <col min="7129" max="7129" width="10.85546875" style="1" customWidth="1"/>
    <col min="7130" max="7130" width="15" style="1" customWidth="1"/>
    <col min="7131" max="7131" width="13.85546875" style="1" customWidth="1"/>
    <col min="7132" max="7132" width="10.85546875" style="1" customWidth="1"/>
    <col min="7133" max="7133" width="15" style="1" customWidth="1"/>
    <col min="7134" max="7134" width="7.5703125" style="1" customWidth="1"/>
    <col min="7135" max="7135" width="0.5703125" style="1" customWidth="1"/>
    <col min="7136" max="7326" width="9.140625" style="1" customWidth="1"/>
    <col min="7327" max="7327" width="1.42578125" style="1" customWidth="1"/>
    <col min="7328" max="7328" width="8" style="1" customWidth="1"/>
    <col min="7329" max="7329" width="50.42578125" style="1" customWidth="1"/>
    <col min="7330" max="7330" width="0" style="1" hidden="1" customWidth="1"/>
    <col min="7331" max="7331" width="11.5703125" style="1" customWidth="1"/>
    <col min="7332" max="7332" width="18.42578125" style="1" customWidth="1"/>
    <col min="7333" max="7333" width="13.5703125" style="1" customWidth="1"/>
    <col min="7334" max="7334" width="18.42578125" style="1" customWidth="1"/>
    <col min="7335" max="7335" width="1.42578125" style="1" customWidth="1"/>
    <col min="7336" max="7383" width="0" style="1" hidden="1" customWidth="1"/>
    <col min="7384" max="7384" width="13.85546875" style="1" customWidth="1"/>
    <col min="7385" max="7385" width="10.85546875" style="1" customWidth="1"/>
    <col min="7386" max="7386" width="15" style="1" customWidth="1"/>
    <col min="7387" max="7387" width="13.85546875" style="1" customWidth="1"/>
    <col min="7388" max="7388" width="10.85546875" style="1" customWidth="1"/>
    <col min="7389" max="7389" width="15" style="1" customWidth="1"/>
    <col min="7390" max="7390" width="7.5703125" style="1" customWidth="1"/>
    <col min="7391" max="7391" width="0.5703125" style="1" customWidth="1"/>
    <col min="7392" max="7582" width="9.140625" style="1" customWidth="1"/>
    <col min="7583" max="7583" width="1.42578125" style="1" customWidth="1"/>
    <col min="7584" max="7584" width="8" style="1" customWidth="1"/>
    <col min="7585" max="7585" width="50.42578125" style="1" customWidth="1"/>
    <col min="7586" max="7586" width="0" style="1" hidden="1" customWidth="1"/>
    <col min="7587" max="7587" width="11.5703125" style="1" customWidth="1"/>
    <col min="7588" max="7588" width="18.42578125" style="1" customWidth="1"/>
    <col min="7589" max="7589" width="13.5703125" style="1" customWidth="1"/>
    <col min="7590" max="7590" width="18.42578125" style="1" customWidth="1"/>
    <col min="7591" max="7591" width="1.42578125" style="1" customWidth="1"/>
    <col min="7592" max="7639" width="0" style="1" hidden="1" customWidth="1"/>
    <col min="7640" max="7640" width="13.85546875" style="1" customWidth="1"/>
    <col min="7641" max="7641" width="10.85546875" style="1" customWidth="1"/>
    <col min="7642" max="7642" width="15" style="1" customWidth="1"/>
    <col min="7643" max="7643" width="13.85546875" style="1" customWidth="1"/>
    <col min="7644" max="7644" width="10.85546875" style="1" customWidth="1"/>
    <col min="7645" max="7645" width="15" style="1" customWidth="1"/>
    <col min="7646" max="7646" width="7.5703125" style="1" customWidth="1"/>
    <col min="7647" max="7647" width="0.5703125" style="1" customWidth="1"/>
    <col min="7648" max="7838" width="9.140625" style="1" customWidth="1"/>
    <col min="7839" max="7839" width="1.42578125" style="1" customWidth="1"/>
    <col min="7840" max="7840" width="8" style="1" customWidth="1"/>
    <col min="7841" max="7841" width="50.42578125" style="1" customWidth="1"/>
    <col min="7842" max="7842" width="0" style="1" hidden="1" customWidth="1"/>
    <col min="7843" max="7843" width="11.5703125" style="1" customWidth="1"/>
    <col min="7844" max="7844" width="18.42578125" style="1" customWidth="1"/>
    <col min="7845" max="7845" width="13.5703125" style="1" customWidth="1"/>
    <col min="7846" max="7846" width="18.42578125" style="1" customWidth="1"/>
    <col min="7847" max="7847" width="1.42578125" style="1" customWidth="1"/>
    <col min="7848" max="7895" width="0" style="1" hidden="1" customWidth="1"/>
    <col min="7896" max="7896" width="13.85546875" style="1" customWidth="1"/>
    <col min="7897" max="7897" width="10.85546875" style="1" customWidth="1"/>
    <col min="7898" max="7898" width="15" style="1" customWidth="1"/>
    <col min="7899" max="7899" width="13.85546875" style="1" customWidth="1"/>
    <col min="7900" max="7900" width="10.85546875" style="1" customWidth="1"/>
    <col min="7901" max="7901" width="15" style="1" customWidth="1"/>
    <col min="7902" max="7902" width="7.5703125" style="1" customWidth="1"/>
    <col min="7903" max="7903" width="0.5703125" style="1" customWidth="1"/>
    <col min="7904" max="8094" width="9.140625" style="1" customWidth="1"/>
    <col min="8095" max="8095" width="1.42578125" style="1" customWidth="1"/>
    <col min="8096" max="8096" width="8" style="1" customWidth="1"/>
    <col min="8097" max="8097" width="50.42578125" style="1" customWidth="1"/>
    <col min="8098" max="8098" width="0" style="1" hidden="1" customWidth="1"/>
    <col min="8099" max="8099" width="11.5703125" style="1" customWidth="1"/>
    <col min="8100" max="8100" width="18.42578125" style="1" customWidth="1"/>
    <col min="8101" max="8101" width="13.5703125" style="1" customWidth="1"/>
    <col min="8102" max="8102" width="18.42578125" style="1" customWidth="1"/>
    <col min="8103" max="8103" width="1.42578125" style="1" customWidth="1"/>
    <col min="8104" max="8151" width="0" style="1" hidden="1" customWidth="1"/>
    <col min="8152" max="8152" width="13.85546875" style="1" customWidth="1"/>
    <col min="8153" max="8153" width="10.85546875" style="1" customWidth="1"/>
    <col min="8154" max="8154" width="15" style="1" customWidth="1"/>
    <col min="8155" max="8155" width="13.85546875" style="1" customWidth="1"/>
    <col min="8156" max="8156" width="10.85546875" style="1" customWidth="1"/>
    <col min="8157" max="8157" width="15" style="1" customWidth="1"/>
    <col min="8158" max="8158" width="7.5703125" style="1" customWidth="1"/>
    <col min="8159" max="8159" width="0.5703125" style="1" customWidth="1"/>
    <col min="8160" max="8350" width="9.140625" style="1" customWidth="1"/>
    <col min="8351" max="8351" width="1.42578125" style="1" customWidth="1"/>
    <col min="8352" max="8352" width="8" style="1" customWidth="1"/>
    <col min="8353" max="8353" width="50.42578125" style="1" customWidth="1"/>
    <col min="8354" max="8354" width="0" style="1" hidden="1" customWidth="1"/>
    <col min="8355" max="8355" width="11.5703125" style="1" customWidth="1"/>
    <col min="8356" max="8356" width="18.42578125" style="1" customWidth="1"/>
    <col min="8357" max="8357" width="13.5703125" style="1" customWidth="1"/>
    <col min="8358" max="8358" width="18.42578125" style="1" customWidth="1"/>
    <col min="8359" max="8359" width="1.42578125" style="1" customWidth="1"/>
    <col min="8360" max="8407" width="0" style="1" hidden="1" customWidth="1"/>
    <col min="8408" max="8408" width="13.85546875" style="1" customWidth="1"/>
    <col min="8409" max="8409" width="10.85546875" style="1" customWidth="1"/>
    <col min="8410" max="8410" width="15" style="1" customWidth="1"/>
    <col min="8411" max="8411" width="13.85546875" style="1" customWidth="1"/>
    <col min="8412" max="8412" width="10.85546875" style="1" customWidth="1"/>
    <col min="8413" max="8413" width="15" style="1" customWidth="1"/>
    <col min="8414" max="8414" width="7.5703125" style="1" customWidth="1"/>
    <col min="8415" max="8415" width="0.5703125" style="1" customWidth="1"/>
    <col min="8416" max="8606" width="9.140625" style="1" customWidth="1"/>
    <col min="8607" max="8607" width="1.42578125" style="1" customWidth="1"/>
    <col min="8608" max="8608" width="8" style="1" customWidth="1"/>
    <col min="8609" max="8609" width="50.42578125" style="1" customWidth="1"/>
    <col min="8610" max="8610" width="0" style="1" hidden="1" customWidth="1"/>
    <col min="8611" max="8611" width="11.5703125" style="1" customWidth="1"/>
    <col min="8612" max="8612" width="18.42578125" style="1" customWidth="1"/>
    <col min="8613" max="8613" width="13.5703125" style="1" customWidth="1"/>
    <col min="8614" max="8614" width="18.42578125" style="1" customWidth="1"/>
    <col min="8615" max="8615" width="1.42578125" style="1" customWidth="1"/>
    <col min="8616" max="8663" width="0" style="1" hidden="1" customWidth="1"/>
    <col min="8664" max="8664" width="13.85546875" style="1" customWidth="1"/>
    <col min="8665" max="8665" width="10.85546875" style="1" customWidth="1"/>
    <col min="8666" max="8666" width="15" style="1" customWidth="1"/>
    <col min="8667" max="8667" width="13.85546875" style="1" customWidth="1"/>
    <col min="8668" max="8668" width="10.85546875" style="1" customWidth="1"/>
    <col min="8669" max="8669" width="15" style="1" customWidth="1"/>
    <col min="8670" max="8670" width="7.5703125" style="1" customWidth="1"/>
    <col min="8671" max="8671" width="0.5703125" style="1" customWidth="1"/>
    <col min="8672" max="8862" width="9.140625" style="1" customWidth="1"/>
    <col min="8863" max="8863" width="1.42578125" style="1" customWidth="1"/>
    <col min="8864" max="8864" width="8" style="1" customWidth="1"/>
    <col min="8865" max="8865" width="50.42578125" style="1" customWidth="1"/>
    <col min="8866" max="8866" width="0" style="1" hidden="1" customWidth="1"/>
    <col min="8867" max="8867" width="11.5703125" style="1" customWidth="1"/>
    <col min="8868" max="8868" width="18.42578125" style="1" customWidth="1"/>
    <col min="8869" max="8869" width="13.5703125" style="1" customWidth="1"/>
    <col min="8870" max="8870" width="18.42578125" style="1" customWidth="1"/>
    <col min="8871" max="8871" width="1.42578125" style="1" customWidth="1"/>
    <col min="8872" max="8919" width="0" style="1" hidden="1" customWidth="1"/>
    <col min="8920" max="8920" width="13.85546875" style="1" customWidth="1"/>
    <col min="8921" max="8921" width="10.85546875" style="1" customWidth="1"/>
    <col min="8922" max="8922" width="15" style="1" customWidth="1"/>
    <col min="8923" max="8923" width="13.85546875" style="1" customWidth="1"/>
    <col min="8924" max="8924" width="10.85546875" style="1" customWidth="1"/>
    <col min="8925" max="8925" width="15" style="1" customWidth="1"/>
    <col min="8926" max="8926" width="7.5703125" style="1" customWidth="1"/>
    <col min="8927" max="8927" width="0.5703125" style="1" customWidth="1"/>
    <col min="8928" max="9118" width="9.140625" style="1" customWidth="1"/>
    <col min="9119" max="9119" width="1.42578125" style="1" customWidth="1"/>
    <col min="9120" max="9120" width="8" style="1" customWidth="1"/>
    <col min="9121" max="9121" width="50.42578125" style="1" customWidth="1"/>
    <col min="9122" max="9122" width="0" style="1" hidden="1" customWidth="1"/>
    <col min="9123" max="9123" width="11.5703125" style="1" customWidth="1"/>
    <col min="9124" max="9124" width="18.42578125" style="1" customWidth="1"/>
    <col min="9125" max="9125" width="13.5703125" style="1" customWidth="1"/>
    <col min="9126" max="9126" width="18.42578125" style="1" customWidth="1"/>
    <col min="9127" max="9127" width="1.42578125" style="1" customWidth="1"/>
    <col min="9128" max="9175" width="0" style="1" hidden="1" customWidth="1"/>
    <col min="9176" max="9176" width="13.85546875" style="1" customWidth="1"/>
    <col min="9177" max="9177" width="10.85546875" style="1" customWidth="1"/>
    <col min="9178" max="9178" width="15" style="1" customWidth="1"/>
    <col min="9179" max="9179" width="13.85546875" style="1" customWidth="1"/>
    <col min="9180" max="9180" width="10.85546875" style="1" customWidth="1"/>
    <col min="9181" max="9181" width="15" style="1" customWidth="1"/>
    <col min="9182" max="9182" width="7.5703125" style="1" customWidth="1"/>
    <col min="9183" max="9183" width="0.5703125" style="1" customWidth="1"/>
    <col min="9184" max="9374" width="9.140625" style="1" customWidth="1"/>
    <col min="9375" max="9375" width="1.42578125" style="1" customWidth="1"/>
    <col min="9376" max="9376" width="8" style="1" customWidth="1"/>
    <col min="9377" max="9377" width="50.42578125" style="1" customWidth="1"/>
    <col min="9378" max="9378" width="0" style="1" hidden="1" customWidth="1"/>
    <col min="9379" max="9379" width="11.5703125" style="1" customWidth="1"/>
    <col min="9380" max="9380" width="18.42578125" style="1" customWidth="1"/>
    <col min="9381" max="9381" width="13.5703125" style="1" customWidth="1"/>
    <col min="9382" max="9382" width="18.42578125" style="1" customWidth="1"/>
    <col min="9383" max="9383" width="1.42578125" style="1" customWidth="1"/>
    <col min="9384" max="9431" width="0" style="1" hidden="1" customWidth="1"/>
    <col min="9432" max="9432" width="13.85546875" style="1" customWidth="1"/>
    <col min="9433" max="9433" width="10.85546875" style="1" customWidth="1"/>
    <col min="9434" max="9434" width="15" style="1" customWidth="1"/>
    <col min="9435" max="9435" width="13.85546875" style="1" customWidth="1"/>
    <col min="9436" max="9436" width="10.85546875" style="1" customWidth="1"/>
    <col min="9437" max="9437" width="15" style="1" customWidth="1"/>
    <col min="9438" max="9438" width="7.5703125" style="1" customWidth="1"/>
    <col min="9439" max="9439" width="0.5703125" style="1" customWidth="1"/>
    <col min="9440" max="9630" width="9.140625" style="1" customWidth="1"/>
    <col min="9631" max="9631" width="1.42578125" style="1" customWidth="1"/>
    <col min="9632" max="9632" width="8" style="1" customWidth="1"/>
    <col min="9633" max="9633" width="50.42578125" style="1" customWidth="1"/>
    <col min="9634" max="9634" width="0" style="1" hidden="1" customWidth="1"/>
    <col min="9635" max="9635" width="11.5703125" style="1" customWidth="1"/>
    <col min="9636" max="9636" width="18.42578125" style="1" customWidth="1"/>
    <col min="9637" max="9637" width="13.5703125" style="1" customWidth="1"/>
    <col min="9638" max="9638" width="18.42578125" style="1" customWidth="1"/>
    <col min="9639" max="9639" width="1.42578125" style="1" customWidth="1"/>
    <col min="9640" max="9687" width="0" style="1" hidden="1" customWidth="1"/>
    <col min="9688" max="9688" width="13.85546875" style="1" customWidth="1"/>
    <col min="9689" max="9689" width="10.85546875" style="1" customWidth="1"/>
    <col min="9690" max="9690" width="15" style="1" customWidth="1"/>
    <col min="9691" max="9691" width="13.85546875" style="1" customWidth="1"/>
    <col min="9692" max="9692" width="10.85546875" style="1" customWidth="1"/>
    <col min="9693" max="9693" width="15" style="1" customWidth="1"/>
    <col min="9694" max="9694" width="7.5703125" style="1" customWidth="1"/>
    <col min="9695" max="9695" width="0.5703125" style="1" customWidth="1"/>
    <col min="9696" max="9886" width="9.140625" style="1" customWidth="1"/>
    <col min="9887" max="9887" width="1.42578125" style="1" customWidth="1"/>
    <col min="9888" max="9888" width="8" style="1" customWidth="1"/>
    <col min="9889" max="9889" width="50.42578125" style="1" customWidth="1"/>
    <col min="9890" max="9890" width="0" style="1" hidden="1" customWidth="1"/>
    <col min="9891" max="9891" width="11.5703125" style="1" customWidth="1"/>
    <col min="9892" max="9892" width="18.42578125" style="1" customWidth="1"/>
    <col min="9893" max="9893" width="13.5703125" style="1" customWidth="1"/>
    <col min="9894" max="9894" width="18.42578125" style="1" customWidth="1"/>
    <col min="9895" max="9895" width="1.42578125" style="1" customWidth="1"/>
    <col min="9896" max="9943" width="0" style="1" hidden="1" customWidth="1"/>
    <col min="9944" max="9944" width="13.85546875" style="1" customWidth="1"/>
    <col min="9945" max="9945" width="10.85546875" style="1" customWidth="1"/>
    <col min="9946" max="9946" width="15" style="1" customWidth="1"/>
    <col min="9947" max="9947" width="13.85546875" style="1" customWidth="1"/>
    <col min="9948" max="9948" width="10.85546875" style="1" customWidth="1"/>
    <col min="9949" max="9949" width="15" style="1" customWidth="1"/>
    <col min="9950" max="9950" width="7.5703125" style="1" customWidth="1"/>
    <col min="9951" max="9951" width="0.5703125" style="1" customWidth="1"/>
    <col min="9952" max="10142" width="9.140625" style="1" customWidth="1"/>
    <col min="10143" max="10143" width="1.42578125" style="1" customWidth="1"/>
    <col min="10144" max="10144" width="8" style="1" customWidth="1"/>
    <col min="10145" max="10145" width="50.42578125" style="1" customWidth="1"/>
    <col min="10146" max="10146" width="0" style="1" hidden="1" customWidth="1"/>
    <col min="10147" max="10147" width="11.5703125" style="1" customWidth="1"/>
    <col min="10148" max="10148" width="18.42578125" style="1" customWidth="1"/>
    <col min="10149" max="10149" width="13.5703125" style="1" customWidth="1"/>
    <col min="10150" max="10150" width="18.42578125" style="1" customWidth="1"/>
    <col min="10151" max="10151" width="1.42578125" style="1" customWidth="1"/>
    <col min="10152" max="10199" width="0" style="1" hidden="1" customWidth="1"/>
    <col min="10200" max="10200" width="13.85546875" style="1" customWidth="1"/>
    <col min="10201" max="10201" width="10.85546875" style="1" customWidth="1"/>
    <col min="10202" max="10202" width="15" style="1" customWidth="1"/>
    <col min="10203" max="10203" width="13.85546875" style="1" customWidth="1"/>
    <col min="10204" max="10204" width="10.85546875" style="1" customWidth="1"/>
    <col min="10205" max="10205" width="15" style="1" customWidth="1"/>
    <col min="10206" max="10206" width="7.5703125" style="1" customWidth="1"/>
    <col min="10207" max="10207" width="0.5703125" style="1" customWidth="1"/>
    <col min="10208" max="10398" width="9.140625" style="1" customWidth="1"/>
    <col min="10399" max="10399" width="1.42578125" style="1" customWidth="1"/>
    <col min="10400" max="10400" width="8" style="1" customWidth="1"/>
    <col min="10401" max="10401" width="50.42578125" style="1" customWidth="1"/>
    <col min="10402" max="10402" width="0" style="1" hidden="1" customWidth="1"/>
    <col min="10403" max="10403" width="11.5703125" style="1" customWidth="1"/>
    <col min="10404" max="10404" width="18.42578125" style="1" customWidth="1"/>
    <col min="10405" max="10405" width="13.5703125" style="1" customWidth="1"/>
    <col min="10406" max="10406" width="18.42578125" style="1" customWidth="1"/>
    <col min="10407" max="10407" width="1.42578125" style="1" customWidth="1"/>
    <col min="10408" max="10455" width="0" style="1" hidden="1" customWidth="1"/>
    <col min="10456" max="10456" width="13.85546875" style="1" customWidth="1"/>
    <col min="10457" max="10457" width="10.85546875" style="1" customWidth="1"/>
    <col min="10458" max="10458" width="15" style="1" customWidth="1"/>
    <col min="10459" max="10459" width="13.85546875" style="1" customWidth="1"/>
    <col min="10460" max="10460" width="10.85546875" style="1" customWidth="1"/>
    <col min="10461" max="10461" width="15" style="1" customWidth="1"/>
    <col min="10462" max="10462" width="7.5703125" style="1" customWidth="1"/>
    <col min="10463" max="10463" width="0.5703125" style="1" customWidth="1"/>
    <col min="10464" max="10654" width="9.140625" style="1" customWidth="1"/>
    <col min="10655" max="10655" width="1.42578125" style="1" customWidth="1"/>
    <col min="10656" max="10656" width="8" style="1" customWidth="1"/>
    <col min="10657" max="10657" width="50.42578125" style="1" customWidth="1"/>
    <col min="10658" max="10658" width="0" style="1" hidden="1" customWidth="1"/>
    <col min="10659" max="10659" width="11.5703125" style="1" customWidth="1"/>
    <col min="10660" max="10660" width="18.42578125" style="1" customWidth="1"/>
    <col min="10661" max="10661" width="13.5703125" style="1" customWidth="1"/>
    <col min="10662" max="10662" width="18.42578125" style="1" customWidth="1"/>
    <col min="10663" max="10663" width="1.42578125" style="1" customWidth="1"/>
    <col min="10664" max="10711" width="0" style="1" hidden="1" customWidth="1"/>
    <col min="10712" max="10712" width="13.85546875" style="1" customWidth="1"/>
    <col min="10713" max="10713" width="10.85546875" style="1" customWidth="1"/>
    <col min="10714" max="10714" width="15" style="1" customWidth="1"/>
    <col min="10715" max="10715" width="13.85546875" style="1" customWidth="1"/>
    <col min="10716" max="10716" width="10.85546875" style="1" customWidth="1"/>
    <col min="10717" max="10717" width="15" style="1" customWidth="1"/>
    <col min="10718" max="10718" width="7.5703125" style="1" customWidth="1"/>
    <col min="10719" max="10719" width="0.5703125" style="1" customWidth="1"/>
    <col min="10720" max="10910" width="9.140625" style="1" customWidth="1"/>
    <col min="10911" max="10911" width="1.42578125" style="1" customWidth="1"/>
    <col min="10912" max="10912" width="8" style="1" customWidth="1"/>
    <col min="10913" max="10913" width="50.42578125" style="1" customWidth="1"/>
    <col min="10914" max="10914" width="0" style="1" hidden="1" customWidth="1"/>
    <col min="10915" max="10915" width="11.5703125" style="1" customWidth="1"/>
    <col min="10916" max="10916" width="18.42578125" style="1" customWidth="1"/>
    <col min="10917" max="10917" width="13.5703125" style="1" customWidth="1"/>
    <col min="10918" max="10918" width="18.42578125" style="1" customWidth="1"/>
    <col min="10919" max="10919" width="1.42578125" style="1" customWidth="1"/>
    <col min="10920" max="10967" width="0" style="1" hidden="1" customWidth="1"/>
    <col min="10968" max="10968" width="13.85546875" style="1" customWidth="1"/>
    <col min="10969" max="10969" width="10.85546875" style="1" customWidth="1"/>
    <col min="10970" max="10970" width="15" style="1" customWidth="1"/>
    <col min="10971" max="10971" width="13.85546875" style="1" customWidth="1"/>
    <col min="10972" max="10972" width="10.85546875" style="1" customWidth="1"/>
    <col min="10973" max="10973" width="15" style="1" customWidth="1"/>
    <col min="10974" max="10974" width="7.5703125" style="1" customWidth="1"/>
    <col min="10975" max="10975" width="0.5703125" style="1" customWidth="1"/>
    <col min="10976" max="11166" width="9.140625" style="1" customWidth="1"/>
    <col min="11167" max="11167" width="1.42578125" style="1" customWidth="1"/>
    <col min="11168" max="11168" width="8" style="1" customWidth="1"/>
    <col min="11169" max="11169" width="50.42578125" style="1" customWidth="1"/>
    <col min="11170" max="11170" width="0" style="1" hidden="1" customWidth="1"/>
    <col min="11171" max="11171" width="11.5703125" style="1" customWidth="1"/>
    <col min="11172" max="11172" width="18.42578125" style="1" customWidth="1"/>
    <col min="11173" max="11173" width="13.5703125" style="1" customWidth="1"/>
    <col min="11174" max="11174" width="18.42578125" style="1" customWidth="1"/>
    <col min="11175" max="11175" width="1.42578125" style="1" customWidth="1"/>
    <col min="11176" max="11223" width="0" style="1" hidden="1" customWidth="1"/>
    <col min="11224" max="11224" width="13.85546875" style="1" customWidth="1"/>
    <col min="11225" max="11225" width="10.85546875" style="1" customWidth="1"/>
    <col min="11226" max="11226" width="15" style="1" customWidth="1"/>
    <col min="11227" max="11227" width="13.85546875" style="1" customWidth="1"/>
    <col min="11228" max="11228" width="10.85546875" style="1" customWidth="1"/>
    <col min="11229" max="11229" width="15" style="1" customWidth="1"/>
    <col min="11230" max="11230" width="7.5703125" style="1" customWidth="1"/>
    <col min="11231" max="11231" width="0.5703125" style="1" customWidth="1"/>
    <col min="11232" max="11422" width="9.140625" style="1" customWidth="1"/>
    <col min="11423" max="11423" width="1.42578125" style="1" customWidth="1"/>
    <col min="11424" max="11424" width="8" style="1" customWidth="1"/>
    <col min="11425" max="11425" width="50.42578125" style="1" customWidth="1"/>
    <col min="11426" max="11426" width="0" style="1" hidden="1" customWidth="1"/>
    <col min="11427" max="11427" width="11.5703125" style="1" customWidth="1"/>
    <col min="11428" max="11428" width="18.42578125" style="1" customWidth="1"/>
    <col min="11429" max="11429" width="13.5703125" style="1" customWidth="1"/>
    <col min="11430" max="11430" width="18.42578125" style="1" customWidth="1"/>
    <col min="11431" max="11431" width="1.42578125" style="1" customWidth="1"/>
    <col min="11432" max="11479" width="0" style="1" hidden="1" customWidth="1"/>
    <col min="11480" max="11480" width="13.85546875" style="1" customWidth="1"/>
    <col min="11481" max="11481" width="10.85546875" style="1" customWidth="1"/>
    <col min="11482" max="11482" width="15" style="1" customWidth="1"/>
    <col min="11483" max="11483" width="13.85546875" style="1" customWidth="1"/>
    <col min="11484" max="11484" width="10.85546875" style="1" customWidth="1"/>
    <col min="11485" max="11485" width="15" style="1" customWidth="1"/>
    <col min="11486" max="11486" width="7.5703125" style="1" customWidth="1"/>
    <col min="11487" max="11487" width="0.5703125" style="1" customWidth="1"/>
    <col min="11488" max="11678" width="9.140625" style="1" customWidth="1"/>
    <col min="11679" max="11679" width="1.42578125" style="1" customWidth="1"/>
    <col min="11680" max="11680" width="8" style="1" customWidth="1"/>
    <col min="11681" max="11681" width="50.42578125" style="1" customWidth="1"/>
    <col min="11682" max="11682" width="0" style="1" hidden="1" customWidth="1"/>
    <col min="11683" max="11683" width="11.5703125" style="1" customWidth="1"/>
    <col min="11684" max="11684" width="18.42578125" style="1" customWidth="1"/>
    <col min="11685" max="11685" width="13.5703125" style="1" customWidth="1"/>
    <col min="11686" max="11686" width="18.42578125" style="1" customWidth="1"/>
    <col min="11687" max="11687" width="1.42578125" style="1" customWidth="1"/>
    <col min="11688" max="11735" width="0" style="1" hidden="1" customWidth="1"/>
    <col min="11736" max="11736" width="13.85546875" style="1" customWidth="1"/>
    <col min="11737" max="11737" width="10.85546875" style="1" customWidth="1"/>
    <col min="11738" max="11738" width="15" style="1" customWidth="1"/>
    <col min="11739" max="11739" width="13.85546875" style="1" customWidth="1"/>
    <col min="11740" max="11740" width="10.85546875" style="1" customWidth="1"/>
    <col min="11741" max="11741" width="15" style="1" customWidth="1"/>
    <col min="11742" max="11742" width="7.5703125" style="1" customWidth="1"/>
    <col min="11743" max="11743" width="0.5703125" style="1" customWidth="1"/>
    <col min="11744" max="11934" width="9.140625" style="1" customWidth="1"/>
    <col min="11935" max="11935" width="1.42578125" style="1" customWidth="1"/>
    <col min="11936" max="11936" width="8" style="1" customWidth="1"/>
    <col min="11937" max="11937" width="50.42578125" style="1" customWidth="1"/>
    <col min="11938" max="11938" width="0" style="1" hidden="1" customWidth="1"/>
    <col min="11939" max="11939" width="11.5703125" style="1" customWidth="1"/>
    <col min="11940" max="11940" width="18.42578125" style="1" customWidth="1"/>
    <col min="11941" max="11941" width="13.5703125" style="1" customWidth="1"/>
    <col min="11942" max="11942" width="18.42578125" style="1" customWidth="1"/>
    <col min="11943" max="11943" width="1.42578125" style="1" customWidth="1"/>
    <col min="11944" max="11991" width="0" style="1" hidden="1" customWidth="1"/>
    <col min="11992" max="11992" width="13.85546875" style="1" customWidth="1"/>
    <col min="11993" max="11993" width="10.85546875" style="1" customWidth="1"/>
    <col min="11994" max="11994" width="15" style="1" customWidth="1"/>
    <col min="11995" max="11995" width="13.85546875" style="1" customWidth="1"/>
    <col min="11996" max="11996" width="10.85546875" style="1" customWidth="1"/>
    <col min="11997" max="11997" width="15" style="1" customWidth="1"/>
    <col min="11998" max="11998" width="7.5703125" style="1" customWidth="1"/>
    <col min="11999" max="11999" width="0.5703125" style="1" customWidth="1"/>
    <col min="12000" max="12190" width="9.140625" style="1" customWidth="1"/>
    <col min="12191" max="12191" width="1.42578125" style="1" customWidth="1"/>
    <col min="12192" max="12192" width="8" style="1" customWidth="1"/>
    <col min="12193" max="12193" width="50.42578125" style="1" customWidth="1"/>
    <col min="12194" max="12194" width="0" style="1" hidden="1" customWidth="1"/>
    <col min="12195" max="12195" width="11.5703125" style="1" customWidth="1"/>
    <col min="12196" max="12196" width="18.42578125" style="1" customWidth="1"/>
    <col min="12197" max="12197" width="13.5703125" style="1" customWidth="1"/>
    <col min="12198" max="12198" width="18.42578125" style="1" customWidth="1"/>
    <col min="12199" max="12199" width="1.42578125" style="1" customWidth="1"/>
    <col min="12200" max="12247" width="0" style="1" hidden="1" customWidth="1"/>
    <col min="12248" max="12248" width="13.85546875" style="1" customWidth="1"/>
    <col min="12249" max="12249" width="10.85546875" style="1" customWidth="1"/>
    <col min="12250" max="12250" width="15" style="1" customWidth="1"/>
    <col min="12251" max="12251" width="13.85546875" style="1" customWidth="1"/>
    <col min="12252" max="12252" width="10.85546875" style="1" customWidth="1"/>
    <col min="12253" max="12253" width="15" style="1" customWidth="1"/>
    <col min="12254" max="12254" width="7.5703125" style="1" customWidth="1"/>
    <col min="12255" max="12255" width="0.5703125" style="1" customWidth="1"/>
    <col min="12256" max="12446" width="9.140625" style="1" customWidth="1"/>
    <col min="12447" max="12447" width="1.42578125" style="1" customWidth="1"/>
    <col min="12448" max="12448" width="8" style="1" customWidth="1"/>
    <col min="12449" max="12449" width="50.42578125" style="1" customWidth="1"/>
    <col min="12450" max="12450" width="0" style="1" hidden="1" customWidth="1"/>
    <col min="12451" max="12451" width="11.5703125" style="1" customWidth="1"/>
    <col min="12452" max="12452" width="18.42578125" style="1" customWidth="1"/>
    <col min="12453" max="12453" width="13.5703125" style="1" customWidth="1"/>
    <col min="12454" max="12454" width="18.42578125" style="1" customWidth="1"/>
    <col min="12455" max="12455" width="1.42578125" style="1" customWidth="1"/>
    <col min="12456" max="12503" width="0" style="1" hidden="1" customWidth="1"/>
    <col min="12504" max="12504" width="13.85546875" style="1" customWidth="1"/>
    <col min="12505" max="12505" width="10.85546875" style="1" customWidth="1"/>
    <col min="12506" max="12506" width="15" style="1" customWidth="1"/>
    <col min="12507" max="12507" width="13.85546875" style="1" customWidth="1"/>
    <col min="12508" max="12508" width="10.85546875" style="1" customWidth="1"/>
    <col min="12509" max="12509" width="15" style="1" customWidth="1"/>
    <col min="12510" max="12510" width="7.5703125" style="1" customWidth="1"/>
    <col min="12511" max="12511" width="0.5703125" style="1" customWidth="1"/>
    <col min="12512" max="12702" width="9.140625" style="1" customWidth="1"/>
    <col min="12703" max="12703" width="1.42578125" style="1" customWidth="1"/>
    <col min="12704" max="12704" width="8" style="1" customWidth="1"/>
    <col min="12705" max="12705" width="50.42578125" style="1" customWidth="1"/>
    <col min="12706" max="12706" width="0" style="1" hidden="1" customWidth="1"/>
    <col min="12707" max="12707" width="11.5703125" style="1" customWidth="1"/>
    <col min="12708" max="12708" width="18.42578125" style="1" customWidth="1"/>
    <col min="12709" max="12709" width="13.5703125" style="1" customWidth="1"/>
    <col min="12710" max="12710" width="18.42578125" style="1" customWidth="1"/>
    <col min="12711" max="12711" width="1.42578125" style="1" customWidth="1"/>
    <col min="12712" max="12759" width="0" style="1" hidden="1" customWidth="1"/>
    <col min="12760" max="12760" width="13.85546875" style="1" customWidth="1"/>
    <col min="12761" max="12761" width="10.85546875" style="1" customWidth="1"/>
    <col min="12762" max="12762" width="15" style="1" customWidth="1"/>
    <col min="12763" max="12763" width="13.85546875" style="1" customWidth="1"/>
    <col min="12764" max="12764" width="10.85546875" style="1" customWidth="1"/>
    <col min="12765" max="12765" width="15" style="1" customWidth="1"/>
    <col min="12766" max="12766" width="7.5703125" style="1" customWidth="1"/>
    <col min="12767" max="12767" width="0.5703125" style="1" customWidth="1"/>
    <col min="12768" max="12958" width="9.140625" style="1" customWidth="1"/>
    <col min="12959" max="12959" width="1.42578125" style="1" customWidth="1"/>
    <col min="12960" max="12960" width="8" style="1" customWidth="1"/>
    <col min="12961" max="12961" width="50.42578125" style="1" customWidth="1"/>
    <col min="12962" max="12962" width="0" style="1" hidden="1" customWidth="1"/>
    <col min="12963" max="12963" width="11.5703125" style="1" customWidth="1"/>
    <col min="12964" max="12964" width="18.42578125" style="1" customWidth="1"/>
    <col min="12965" max="12965" width="13.5703125" style="1" customWidth="1"/>
    <col min="12966" max="12966" width="18.42578125" style="1" customWidth="1"/>
    <col min="12967" max="12967" width="1.42578125" style="1" customWidth="1"/>
    <col min="12968" max="13015" width="0" style="1" hidden="1" customWidth="1"/>
    <col min="13016" max="13016" width="13.85546875" style="1" customWidth="1"/>
    <col min="13017" max="13017" width="10.85546875" style="1" customWidth="1"/>
    <col min="13018" max="13018" width="15" style="1" customWidth="1"/>
    <col min="13019" max="13019" width="13.85546875" style="1" customWidth="1"/>
    <col min="13020" max="13020" width="10.85546875" style="1" customWidth="1"/>
    <col min="13021" max="13021" width="15" style="1" customWidth="1"/>
    <col min="13022" max="13022" width="7.5703125" style="1" customWidth="1"/>
    <col min="13023" max="13023" width="0.5703125" style="1" customWidth="1"/>
    <col min="13024" max="13214" width="9.140625" style="1" customWidth="1"/>
    <col min="13215" max="13215" width="1.42578125" style="1" customWidth="1"/>
    <col min="13216" max="13216" width="8" style="1" customWidth="1"/>
    <col min="13217" max="13217" width="50.42578125" style="1" customWidth="1"/>
    <col min="13218" max="13218" width="0" style="1" hidden="1" customWidth="1"/>
    <col min="13219" max="13219" width="11.5703125" style="1" customWidth="1"/>
    <col min="13220" max="13220" width="18.42578125" style="1" customWidth="1"/>
    <col min="13221" max="13221" width="13.5703125" style="1" customWidth="1"/>
    <col min="13222" max="13222" width="18.42578125" style="1" customWidth="1"/>
    <col min="13223" max="13223" width="1.42578125" style="1" customWidth="1"/>
    <col min="13224" max="13271" width="0" style="1" hidden="1" customWidth="1"/>
    <col min="13272" max="13272" width="13.85546875" style="1" customWidth="1"/>
    <col min="13273" max="13273" width="10.85546875" style="1" customWidth="1"/>
    <col min="13274" max="13274" width="15" style="1" customWidth="1"/>
    <col min="13275" max="13275" width="13.85546875" style="1" customWidth="1"/>
    <col min="13276" max="13276" width="10.85546875" style="1" customWidth="1"/>
    <col min="13277" max="13277" width="15" style="1" customWidth="1"/>
    <col min="13278" max="13278" width="7.5703125" style="1" customWidth="1"/>
    <col min="13279" max="13279" width="0.5703125" style="1" customWidth="1"/>
    <col min="13280" max="13470" width="9.140625" style="1" customWidth="1"/>
    <col min="13471" max="13471" width="1.42578125" style="1" customWidth="1"/>
    <col min="13472" max="13472" width="8" style="1" customWidth="1"/>
    <col min="13473" max="13473" width="50.42578125" style="1" customWidth="1"/>
    <col min="13474" max="13474" width="0" style="1" hidden="1" customWidth="1"/>
    <col min="13475" max="13475" width="11.5703125" style="1" customWidth="1"/>
    <col min="13476" max="13476" width="18.42578125" style="1" customWidth="1"/>
    <col min="13477" max="13477" width="13.5703125" style="1" customWidth="1"/>
    <col min="13478" max="13478" width="18.42578125" style="1" customWidth="1"/>
    <col min="13479" max="13479" width="1.42578125" style="1" customWidth="1"/>
    <col min="13480" max="13527" width="0" style="1" hidden="1" customWidth="1"/>
    <col min="13528" max="13528" width="13.85546875" style="1" customWidth="1"/>
    <col min="13529" max="13529" width="10.85546875" style="1" customWidth="1"/>
    <col min="13530" max="13530" width="15" style="1" customWidth="1"/>
    <col min="13531" max="13531" width="13.85546875" style="1" customWidth="1"/>
    <col min="13532" max="13532" width="10.85546875" style="1" customWidth="1"/>
    <col min="13533" max="13533" width="15" style="1" customWidth="1"/>
    <col min="13534" max="13534" width="7.5703125" style="1" customWidth="1"/>
    <col min="13535" max="13535" width="0.5703125" style="1" customWidth="1"/>
    <col min="13536" max="13726" width="9.140625" style="1" customWidth="1"/>
    <col min="13727" max="13727" width="1.42578125" style="1" customWidth="1"/>
    <col min="13728" max="13728" width="8" style="1" customWidth="1"/>
    <col min="13729" max="13729" width="50.42578125" style="1" customWidth="1"/>
    <col min="13730" max="13730" width="0" style="1" hidden="1" customWidth="1"/>
    <col min="13731" max="13731" width="11.5703125" style="1" customWidth="1"/>
    <col min="13732" max="13732" width="18.42578125" style="1" customWidth="1"/>
    <col min="13733" max="13733" width="13.5703125" style="1" customWidth="1"/>
    <col min="13734" max="13734" width="18.42578125" style="1" customWidth="1"/>
    <col min="13735" max="13735" width="1.42578125" style="1" customWidth="1"/>
    <col min="13736" max="13783" width="0" style="1" hidden="1" customWidth="1"/>
    <col min="13784" max="13784" width="13.85546875" style="1" customWidth="1"/>
    <col min="13785" max="13785" width="10.85546875" style="1" customWidth="1"/>
    <col min="13786" max="13786" width="15" style="1" customWidth="1"/>
    <col min="13787" max="13787" width="13.85546875" style="1" customWidth="1"/>
    <col min="13788" max="13788" width="10.85546875" style="1" customWidth="1"/>
    <col min="13789" max="13789" width="15" style="1" customWidth="1"/>
    <col min="13790" max="13790" width="7.5703125" style="1" customWidth="1"/>
    <col min="13791" max="13791" width="0.5703125" style="1" customWidth="1"/>
    <col min="13792" max="13982" width="9.140625" style="1" customWidth="1"/>
    <col min="13983" max="13983" width="1.42578125" style="1" customWidth="1"/>
    <col min="13984" max="13984" width="8" style="1" customWidth="1"/>
    <col min="13985" max="13985" width="50.42578125" style="1" customWidth="1"/>
    <col min="13986" max="13986" width="0" style="1" hidden="1" customWidth="1"/>
    <col min="13987" max="13987" width="11.5703125" style="1" customWidth="1"/>
    <col min="13988" max="13988" width="18.42578125" style="1" customWidth="1"/>
    <col min="13989" max="13989" width="13.5703125" style="1" customWidth="1"/>
    <col min="13990" max="13990" width="18.42578125" style="1" customWidth="1"/>
    <col min="13991" max="13991" width="1.42578125" style="1" customWidth="1"/>
    <col min="13992" max="14039" width="0" style="1" hidden="1" customWidth="1"/>
    <col min="14040" max="14040" width="13.85546875" style="1" customWidth="1"/>
    <col min="14041" max="14041" width="10.85546875" style="1" customWidth="1"/>
    <col min="14042" max="14042" width="15" style="1" customWidth="1"/>
    <col min="14043" max="14043" width="13.85546875" style="1" customWidth="1"/>
    <col min="14044" max="14044" width="10.85546875" style="1" customWidth="1"/>
    <col min="14045" max="14045" width="15" style="1" customWidth="1"/>
    <col min="14046" max="14046" width="7.5703125" style="1" customWidth="1"/>
    <col min="14047" max="14047" width="0.5703125" style="1" customWidth="1"/>
    <col min="14048" max="14238" width="9.140625" style="1" customWidth="1"/>
    <col min="14239" max="14239" width="1.42578125" style="1" customWidth="1"/>
    <col min="14240" max="14240" width="8" style="1" customWidth="1"/>
    <col min="14241" max="14241" width="50.42578125" style="1" customWidth="1"/>
    <col min="14242" max="14242" width="0" style="1" hidden="1" customWidth="1"/>
    <col min="14243" max="14243" width="11.5703125" style="1" customWidth="1"/>
    <col min="14244" max="14244" width="18.42578125" style="1" customWidth="1"/>
    <col min="14245" max="14245" width="13.5703125" style="1" customWidth="1"/>
    <col min="14246" max="14246" width="18.42578125" style="1" customWidth="1"/>
    <col min="14247" max="14247" width="1.42578125" style="1" customWidth="1"/>
    <col min="14248" max="14295" width="0" style="1" hidden="1" customWidth="1"/>
    <col min="14296" max="14296" width="13.85546875" style="1" customWidth="1"/>
    <col min="14297" max="14297" width="10.85546875" style="1" customWidth="1"/>
    <col min="14298" max="14298" width="15" style="1" customWidth="1"/>
    <col min="14299" max="14299" width="13.85546875" style="1" customWidth="1"/>
    <col min="14300" max="14300" width="10.85546875" style="1" customWidth="1"/>
    <col min="14301" max="14301" width="15" style="1" customWidth="1"/>
    <col min="14302" max="14302" width="7.5703125" style="1" customWidth="1"/>
    <col min="14303" max="14303" width="0.5703125" style="1" customWidth="1"/>
    <col min="14304" max="14494" width="9.140625" style="1" customWidth="1"/>
    <col min="14495" max="14495" width="1.42578125" style="1" customWidth="1"/>
    <col min="14496" max="14496" width="8" style="1" customWidth="1"/>
    <col min="14497" max="14497" width="50.42578125" style="1" customWidth="1"/>
    <col min="14498" max="14498" width="0" style="1" hidden="1" customWidth="1"/>
    <col min="14499" max="14499" width="11.5703125" style="1" customWidth="1"/>
    <col min="14500" max="14500" width="18.42578125" style="1" customWidth="1"/>
    <col min="14501" max="14501" width="13.5703125" style="1" customWidth="1"/>
    <col min="14502" max="14502" width="18.42578125" style="1" customWidth="1"/>
    <col min="14503" max="14503" width="1.42578125" style="1" customWidth="1"/>
    <col min="14504" max="14551" width="0" style="1" hidden="1" customWidth="1"/>
    <col min="14552" max="14552" width="13.85546875" style="1" customWidth="1"/>
    <col min="14553" max="14553" width="10.85546875" style="1" customWidth="1"/>
    <col min="14554" max="14554" width="15" style="1" customWidth="1"/>
    <col min="14555" max="14555" width="13.85546875" style="1" customWidth="1"/>
    <col min="14556" max="14556" width="10.85546875" style="1" customWidth="1"/>
    <col min="14557" max="14557" width="15" style="1" customWidth="1"/>
    <col min="14558" max="14558" width="7.5703125" style="1" customWidth="1"/>
    <col min="14559" max="14559" width="0.5703125" style="1" customWidth="1"/>
    <col min="14560" max="14750" width="9.140625" style="1" customWidth="1"/>
    <col min="14751" max="14751" width="1.42578125" style="1" customWidth="1"/>
    <col min="14752" max="14752" width="8" style="1" customWidth="1"/>
    <col min="14753" max="14753" width="50.42578125" style="1" customWidth="1"/>
    <col min="14754" max="14754" width="0" style="1" hidden="1" customWidth="1"/>
    <col min="14755" max="14755" width="11.5703125" style="1" customWidth="1"/>
    <col min="14756" max="14756" width="18.42578125" style="1" customWidth="1"/>
    <col min="14757" max="14757" width="13.5703125" style="1" customWidth="1"/>
    <col min="14758" max="14758" width="18.42578125" style="1" customWidth="1"/>
    <col min="14759" max="14759" width="1.42578125" style="1" customWidth="1"/>
    <col min="14760" max="14807" width="0" style="1" hidden="1" customWidth="1"/>
    <col min="14808" max="14808" width="13.85546875" style="1" customWidth="1"/>
    <col min="14809" max="14809" width="10.85546875" style="1" customWidth="1"/>
    <col min="14810" max="14810" width="15" style="1" customWidth="1"/>
    <col min="14811" max="14811" width="13.85546875" style="1" customWidth="1"/>
    <col min="14812" max="14812" width="10.85546875" style="1" customWidth="1"/>
    <col min="14813" max="14813" width="15" style="1" customWidth="1"/>
    <col min="14814" max="14814" width="7.5703125" style="1" customWidth="1"/>
    <col min="14815" max="14815" width="0.5703125" style="1" customWidth="1"/>
    <col min="14816" max="15006" width="9.140625" style="1" customWidth="1"/>
    <col min="15007" max="15007" width="1.42578125" style="1" customWidth="1"/>
    <col min="15008" max="15008" width="8" style="1" customWidth="1"/>
    <col min="15009" max="15009" width="50.42578125" style="1" customWidth="1"/>
    <col min="15010" max="15010" width="0" style="1" hidden="1" customWidth="1"/>
    <col min="15011" max="15011" width="11.5703125" style="1" customWidth="1"/>
    <col min="15012" max="15012" width="18.42578125" style="1" customWidth="1"/>
    <col min="15013" max="15013" width="13.5703125" style="1" customWidth="1"/>
    <col min="15014" max="15014" width="18.42578125" style="1" customWidth="1"/>
    <col min="15015" max="15015" width="1.42578125" style="1" customWidth="1"/>
    <col min="15016" max="15063" width="0" style="1" hidden="1" customWidth="1"/>
    <col min="15064" max="15064" width="13.85546875" style="1" customWidth="1"/>
    <col min="15065" max="15065" width="10.85546875" style="1" customWidth="1"/>
    <col min="15066" max="15066" width="15" style="1" customWidth="1"/>
    <col min="15067" max="15067" width="13.85546875" style="1" customWidth="1"/>
    <col min="15068" max="15068" width="10.85546875" style="1" customWidth="1"/>
    <col min="15069" max="15069" width="15" style="1" customWidth="1"/>
    <col min="15070" max="15070" width="7.5703125" style="1" customWidth="1"/>
    <col min="15071" max="15071" width="0.5703125" style="1" customWidth="1"/>
    <col min="15072" max="15262" width="9.140625" style="1" customWidth="1"/>
    <col min="15263" max="15263" width="1.42578125" style="1" customWidth="1"/>
    <col min="15264" max="15264" width="8" style="1" customWidth="1"/>
    <col min="15265" max="15265" width="50.42578125" style="1" customWidth="1"/>
    <col min="15266" max="15266" width="0" style="1" hidden="1" customWidth="1"/>
    <col min="15267" max="15267" width="11.5703125" style="1" customWidth="1"/>
    <col min="15268" max="15268" width="18.42578125" style="1" customWidth="1"/>
    <col min="15269" max="15269" width="13.5703125" style="1" customWidth="1"/>
    <col min="15270" max="15270" width="18.42578125" style="1" customWidth="1"/>
    <col min="15271" max="15271" width="1.42578125" style="1" customWidth="1"/>
    <col min="15272" max="15319" width="0" style="1" hidden="1" customWidth="1"/>
    <col min="15320" max="15320" width="13.85546875" style="1" customWidth="1"/>
    <col min="15321" max="15321" width="10.85546875" style="1" customWidth="1"/>
    <col min="15322" max="15322" width="15" style="1" customWidth="1"/>
    <col min="15323" max="15323" width="13.85546875" style="1" customWidth="1"/>
    <col min="15324" max="15324" width="10.85546875" style="1" customWidth="1"/>
    <col min="15325" max="15325" width="15" style="1" customWidth="1"/>
    <col min="15326" max="15326" width="7.5703125" style="1" customWidth="1"/>
    <col min="15327" max="15327" width="0.5703125" style="1" customWidth="1"/>
    <col min="15328" max="15518" width="9.140625" style="1" customWidth="1"/>
    <col min="15519" max="15519" width="1.42578125" style="1" customWidth="1"/>
    <col min="15520" max="15520" width="8" style="1" customWidth="1"/>
    <col min="15521" max="15521" width="50.42578125" style="1" customWidth="1"/>
    <col min="15522" max="15522" width="0" style="1" hidden="1" customWidth="1"/>
    <col min="15523" max="15523" width="11.5703125" style="1" customWidth="1"/>
    <col min="15524" max="15524" width="18.42578125" style="1" customWidth="1"/>
    <col min="15525" max="15525" width="13.5703125" style="1" customWidth="1"/>
    <col min="15526" max="15526" width="18.42578125" style="1" customWidth="1"/>
    <col min="15527" max="15527" width="1.42578125" style="1" customWidth="1"/>
    <col min="15528" max="15575" width="0" style="1" hidden="1" customWidth="1"/>
    <col min="15576" max="15576" width="13.85546875" style="1" customWidth="1"/>
    <col min="15577" max="15577" width="10.85546875" style="1" customWidth="1"/>
    <col min="15578" max="15578" width="15" style="1" customWidth="1"/>
    <col min="15579" max="15579" width="13.85546875" style="1" customWidth="1"/>
    <col min="15580" max="15580" width="10.85546875" style="1" customWidth="1"/>
    <col min="15581" max="15581" width="15" style="1" customWidth="1"/>
    <col min="15582" max="15582" width="7.5703125" style="1" customWidth="1"/>
    <col min="15583" max="15583" width="0.5703125" style="1" customWidth="1"/>
    <col min="15584" max="15774" width="9.140625" style="1" customWidth="1"/>
    <col min="15775" max="15775" width="1.42578125" style="1" customWidth="1"/>
    <col min="15776" max="15776" width="8" style="1" customWidth="1"/>
    <col min="15777" max="15777" width="50.42578125" style="1" customWidth="1"/>
    <col min="15778" max="15778" width="0" style="1" hidden="1" customWidth="1"/>
    <col min="15779" max="15779" width="11.5703125" style="1" customWidth="1"/>
    <col min="15780" max="15780" width="18.42578125" style="1" customWidth="1"/>
    <col min="15781" max="15781" width="13.5703125" style="1" customWidth="1"/>
    <col min="15782" max="15782" width="18.42578125" style="1" customWidth="1"/>
    <col min="15783" max="15783" width="1.42578125" style="1" customWidth="1"/>
    <col min="15784" max="15831" width="0" style="1" hidden="1" customWidth="1"/>
    <col min="15832" max="15832" width="13.85546875" style="1" customWidth="1"/>
    <col min="15833" max="15833" width="10.85546875" style="1" customWidth="1"/>
    <col min="15834" max="15834" width="15" style="1" customWidth="1"/>
    <col min="15835" max="15835" width="13.85546875" style="1" customWidth="1"/>
    <col min="15836" max="15836" width="10.85546875" style="1" customWidth="1"/>
    <col min="15837" max="15837" width="15" style="1" customWidth="1"/>
    <col min="15838" max="15838" width="7.5703125" style="1" customWidth="1"/>
    <col min="15839" max="15839" width="0.5703125" style="1" customWidth="1"/>
    <col min="15840" max="16384" width="9.140625" style="1" customWidth="1"/>
  </cols>
  <sheetData>
    <row r="2" spans="1:101" s="20" customFormat="1" ht="15" customHeight="1">
      <c r="A2" s="168" t="s">
        <v>0</v>
      </c>
      <c r="B2" s="168"/>
      <c r="C2" s="168"/>
    </row>
    <row r="3" spans="1:101" s="23" customFormat="1" ht="15" customHeight="1">
      <c r="A3" s="21"/>
      <c r="B3" s="21"/>
      <c r="C3" s="21"/>
      <c r="D3" s="22"/>
      <c r="E3" s="22"/>
      <c r="F3" s="22"/>
      <c r="G3" s="22"/>
      <c r="H3" s="22"/>
    </row>
    <row r="4" spans="1:101" ht="15" customHeight="1" thickBot="1">
      <c r="A4" s="163"/>
      <c r="B4" s="163"/>
    </row>
    <row r="5" spans="1:101" s="11" customFormat="1" ht="19.899999999999999" customHeight="1">
      <c r="A5" s="166" t="s">
        <v>1</v>
      </c>
      <c r="B5" s="164" t="s">
        <v>2</v>
      </c>
      <c r="C5" s="47" t="s">
        <v>3</v>
      </c>
    </row>
    <row r="6" spans="1:101" s="11" customFormat="1" ht="19.899999999999999" customHeight="1" thickBot="1">
      <c r="A6" s="167"/>
      <c r="B6" s="165"/>
      <c r="C6" s="43" t="s">
        <v>4</v>
      </c>
    </row>
    <row r="7" spans="1:101" ht="15" customHeight="1" thickBot="1">
      <c r="A7" s="4"/>
      <c r="C7" s="24"/>
      <c r="D7" s="1"/>
      <c r="E7" s="1"/>
      <c r="F7" s="1"/>
      <c r="G7" s="1"/>
      <c r="H7" s="1"/>
    </row>
    <row r="8" spans="1:101" s="23" customFormat="1" ht="15" customHeight="1">
      <c r="A8" s="41" t="s">
        <v>5</v>
      </c>
      <c r="B8" s="42"/>
      <c r="C8" s="44"/>
    </row>
    <row r="9" spans="1:101" ht="18.75" customHeight="1">
      <c r="A9" s="32">
        <v>0</v>
      </c>
      <c r="B9" s="30" t="s">
        <v>6</v>
      </c>
      <c r="C9" s="33"/>
      <c r="D9" s="1"/>
      <c r="E9" s="1"/>
      <c r="F9" s="1"/>
      <c r="G9" s="1"/>
      <c r="H9" s="1"/>
    </row>
    <row r="10" spans="1:101" ht="18.75" customHeight="1">
      <c r="A10" s="32" t="s">
        <v>7</v>
      </c>
      <c r="B10" s="30" t="s">
        <v>8</v>
      </c>
      <c r="C10" s="33"/>
      <c r="D10" s="1"/>
      <c r="E10" s="1"/>
      <c r="F10" s="1"/>
      <c r="G10" s="1"/>
      <c r="H10" s="1"/>
    </row>
    <row r="11" spans="1:101" ht="15" customHeight="1">
      <c r="A11" s="34" t="s">
        <v>9</v>
      </c>
      <c r="B11" s="31" t="s">
        <v>10</v>
      </c>
      <c r="C11" s="35"/>
      <c r="D11" s="1"/>
      <c r="E11" s="1"/>
      <c r="F11" s="1"/>
      <c r="G11" s="1"/>
      <c r="H11" s="1"/>
    </row>
    <row r="12" spans="1:101" ht="16.149999999999999" customHeight="1">
      <c r="A12" s="34" t="s">
        <v>11</v>
      </c>
      <c r="B12" s="31" t="s">
        <v>12</v>
      </c>
      <c r="C12" s="35"/>
      <c r="D12" s="1"/>
      <c r="E12" s="1"/>
      <c r="F12" s="1"/>
      <c r="G12" s="1"/>
      <c r="H12" s="1"/>
    </row>
    <row r="13" spans="1:101" s="25" customFormat="1" ht="19.899999999999999" customHeight="1" thickBot="1">
      <c r="A13" s="36"/>
      <c r="B13" s="37" t="s">
        <v>13</v>
      </c>
      <c r="C13" s="38">
        <f>SUM(C9:C12)</f>
        <v>0</v>
      </c>
      <c r="D13" s="27"/>
      <c r="E13" s="27"/>
      <c r="F13" s="27"/>
    </row>
    <row r="14" spans="1:101" s="9" customFormat="1" ht="15" customHeight="1" thickBot="1">
      <c r="A14" s="26"/>
      <c r="B14" s="1"/>
      <c r="D14" s="3"/>
      <c r="E14" s="3"/>
      <c r="F14" s="3"/>
      <c r="G14" s="3"/>
      <c r="H14" s="3"/>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row>
    <row r="15" spans="1:101" s="23" customFormat="1" ht="15" customHeight="1">
      <c r="A15" s="41" t="s">
        <v>14</v>
      </c>
      <c r="B15" s="42"/>
      <c r="C15" s="44"/>
    </row>
    <row r="16" spans="1:101" ht="18.75" customHeight="1">
      <c r="A16" s="32" t="s">
        <v>15</v>
      </c>
      <c r="B16" s="30" t="s">
        <v>16</v>
      </c>
      <c r="C16" s="33"/>
      <c r="D16" s="1"/>
      <c r="E16" s="1"/>
      <c r="F16" s="1"/>
      <c r="G16" s="1"/>
      <c r="H16" s="1"/>
    </row>
    <row r="17" spans="1:101" s="25" customFormat="1" ht="19.899999999999999" customHeight="1" thickBot="1">
      <c r="A17" s="36"/>
      <c r="B17" s="37" t="s">
        <v>17</v>
      </c>
      <c r="C17" s="38">
        <f>SUM(C16:C16)</f>
        <v>0</v>
      </c>
    </row>
    <row r="18" spans="1:101" s="9" customFormat="1" ht="15" customHeight="1">
      <c r="A18" s="26"/>
      <c r="B18" s="1"/>
      <c r="D18" s="3"/>
      <c r="E18" s="3"/>
      <c r="F18" s="3"/>
      <c r="G18" s="3"/>
      <c r="H18" s="3"/>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row>
    <row r="19" spans="1:101" s="9" customFormat="1" ht="15" customHeight="1">
      <c r="A19" s="26"/>
      <c r="B19" s="1"/>
      <c r="D19" s="3"/>
      <c r="E19" s="3"/>
      <c r="F19" s="3"/>
      <c r="G19" s="3"/>
      <c r="H19" s="3"/>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row>
    <row r="20" spans="1:101" s="9" customFormat="1" ht="15" customHeight="1">
      <c r="A20" s="26"/>
      <c r="B20" s="1"/>
      <c r="D20" s="3"/>
      <c r="E20" s="3"/>
      <c r="F20" s="3"/>
      <c r="G20" s="3"/>
      <c r="H20" s="3"/>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row>
    <row r="21" spans="1:101" s="9" customFormat="1" ht="15" customHeight="1">
      <c r="A21" s="26"/>
      <c r="B21" s="1"/>
      <c r="D21" s="3"/>
      <c r="E21" s="3"/>
      <c r="F21" s="3"/>
      <c r="G21" s="3"/>
      <c r="H21" s="3"/>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row>
    <row r="22" spans="1:101" s="9" customFormat="1" ht="15" customHeight="1">
      <c r="A22" s="26"/>
      <c r="B22" s="1"/>
      <c r="D22" s="3"/>
      <c r="E22" s="3"/>
      <c r="F22" s="3"/>
      <c r="G22" s="3"/>
      <c r="H22" s="3"/>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row>
    <row r="23" spans="1:101" s="9" customFormat="1" ht="15" customHeight="1">
      <c r="A23" s="26"/>
      <c r="B23" s="1"/>
      <c r="D23" s="3"/>
      <c r="E23" s="3"/>
      <c r="F23" s="3"/>
      <c r="G23" s="3"/>
      <c r="H23" s="3"/>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row>
    <row r="24" spans="1:101" s="9" customFormat="1" ht="15" customHeight="1">
      <c r="A24" s="26"/>
      <c r="B24" s="1"/>
      <c r="D24" s="3"/>
      <c r="E24" s="3"/>
      <c r="F24" s="3"/>
      <c r="G24" s="3"/>
      <c r="H24" s="3"/>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row>
    <row r="25" spans="1:101" s="9" customFormat="1" ht="15" customHeight="1">
      <c r="A25" s="26"/>
      <c r="B25" s="1"/>
      <c r="D25" s="3"/>
      <c r="E25" s="3"/>
      <c r="F25" s="3"/>
      <c r="G25" s="3"/>
      <c r="H25" s="3"/>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row>
    <row r="26" spans="1:101" s="9" customFormat="1" ht="15" customHeight="1">
      <c r="A26" s="26"/>
      <c r="B26" s="1"/>
      <c r="D26" s="3"/>
      <c r="E26" s="3"/>
      <c r="F26" s="3"/>
      <c r="G26" s="3"/>
      <c r="H26" s="3"/>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row>
    <row r="27" spans="1:101" s="9" customFormat="1" ht="15" customHeight="1">
      <c r="A27" s="26"/>
      <c r="B27" s="1"/>
      <c r="D27" s="3"/>
      <c r="E27" s="3"/>
      <c r="F27" s="3"/>
      <c r="G27" s="3"/>
      <c r="H27" s="3"/>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row>
    <row r="28" spans="1:101" s="9" customFormat="1" ht="15" customHeight="1">
      <c r="A28" s="26"/>
      <c r="B28" s="1"/>
      <c r="D28" s="3"/>
      <c r="E28" s="3"/>
      <c r="F28" s="3"/>
      <c r="G28" s="3"/>
      <c r="H28" s="3"/>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row>
    <row r="29" spans="1:101" s="9" customFormat="1" ht="15" customHeight="1">
      <c r="A29" s="26"/>
      <c r="B29" s="1"/>
      <c r="D29" s="3"/>
      <c r="E29" s="3"/>
      <c r="F29" s="3"/>
      <c r="G29" s="3"/>
      <c r="H29" s="3"/>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row>
    <row r="30" spans="1:101" s="9" customFormat="1" ht="15" customHeight="1">
      <c r="A30" s="26"/>
      <c r="B30" s="1"/>
      <c r="D30" s="3"/>
      <c r="E30" s="3"/>
      <c r="F30" s="3"/>
      <c r="G30" s="3"/>
      <c r="H30" s="3"/>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row>
    <row r="31" spans="1:101" s="9" customFormat="1" ht="15" customHeight="1">
      <c r="A31" s="26"/>
      <c r="B31" s="1"/>
      <c r="D31" s="3"/>
      <c r="E31" s="3"/>
      <c r="F31" s="3"/>
      <c r="G31" s="3"/>
      <c r="H31" s="3"/>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row>
    <row r="32" spans="1:101" s="9" customFormat="1" ht="15" customHeight="1">
      <c r="A32" s="26"/>
      <c r="B32" s="1"/>
      <c r="D32" s="3"/>
      <c r="E32" s="3"/>
      <c r="F32" s="3"/>
      <c r="G32" s="3"/>
      <c r="H32" s="3"/>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row>
    <row r="33" spans="1:101" s="9" customFormat="1" ht="15" customHeight="1">
      <c r="A33" s="26"/>
      <c r="B33" s="1"/>
      <c r="D33" s="3"/>
      <c r="E33" s="3"/>
      <c r="F33" s="3"/>
      <c r="G33" s="3"/>
      <c r="H33" s="3"/>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row>
    <row r="34" spans="1:101" s="9" customFormat="1" ht="15" customHeight="1">
      <c r="A34" s="26"/>
      <c r="B34" s="1"/>
      <c r="D34" s="3"/>
      <c r="E34" s="3"/>
      <c r="F34" s="3"/>
      <c r="G34" s="3"/>
      <c r="H34" s="3"/>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row>
    <row r="35" spans="1:101" s="9" customFormat="1" ht="15" customHeight="1">
      <c r="A35" s="26"/>
      <c r="B35" s="1"/>
      <c r="D35" s="3"/>
      <c r="E35" s="3"/>
      <c r="F35" s="3"/>
      <c r="G35" s="3"/>
      <c r="H35" s="3"/>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row>
    <row r="36" spans="1:101" s="9" customFormat="1" ht="15" customHeight="1">
      <c r="A36" s="26"/>
      <c r="B36" s="1"/>
      <c r="D36" s="3"/>
      <c r="E36" s="3"/>
      <c r="F36" s="3"/>
      <c r="G36" s="3"/>
      <c r="H36" s="3"/>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row>
    <row r="37" spans="1:101" s="9" customFormat="1" ht="15" customHeight="1">
      <c r="A37" s="26"/>
      <c r="B37" s="1"/>
      <c r="D37" s="3"/>
      <c r="E37" s="3"/>
      <c r="F37" s="3"/>
      <c r="G37" s="3"/>
      <c r="H37" s="3"/>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row>
    <row r="38" spans="1:101" s="9" customFormat="1" ht="15" customHeight="1">
      <c r="A38" s="26"/>
      <c r="B38" s="1"/>
      <c r="D38" s="3"/>
      <c r="E38" s="3"/>
      <c r="F38" s="3"/>
      <c r="G38" s="3"/>
      <c r="H38" s="3"/>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row>
    <row r="39" spans="1:101" s="9" customFormat="1" ht="15" customHeight="1">
      <c r="A39" s="26"/>
      <c r="B39" s="1"/>
      <c r="D39" s="3"/>
      <c r="E39" s="3"/>
      <c r="F39" s="3"/>
      <c r="G39" s="3"/>
      <c r="H39" s="3"/>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row>
    <row r="40" spans="1:101" s="9" customFormat="1" ht="15" customHeight="1">
      <c r="A40" s="26"/>
      <c r="B40" s="1"/>
      <c r="D40" s="3"/>
      <c r="E40" s="3"/>
      <c r="F40" s="3"/>
      <c r="G40" s="3"/>
      <c r="H40" s="3"/>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row>
    <row r="41" spans="1:101" s="9" customFormat="1" ht="15" customHeight="1">
      <c r="A41" s="26"/>
      <c r="B41" s="1"/>
      <c r="D41" s="3"/>
      <c r="E41" s="3"/>
      <c r="F41" s="3"/>
      <c r="G41" s="3"/>
      <c r="H41" s="3"/>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row>
    <row r="42" spans="1:101" s="9" customFormat="1" ht="15" customHeight="1">
      <c r="A42" s="26"/>
      <c r="B42" s="1"/>
      <c r="D42" s="3"/>
      <c r="E42" s="3"/>
      <c r="F42" s="3"/>
      <c r="G42" s="3"/>
      <c r="H42" s="3"/>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row>
    <row r="43" spans="1:101" s="9" customFormat="1" ht="15" customHeight="1">
      <c r="A43" s="26"/>
      <c r="B43" s="1"/>
      <c r="D43" s="3"/>
      <c r="E43" s="3"/>
      <c r="F43" s="3"/>
      <c r="G43" s="3"/>
      <c r="H43" s="3"/>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row>
    <row r="44" spans="1:101" s="9" customFormat="1" ht="15" customHeight="1">
      <c r="A44" s="26"/>
      <c r="B44" s="1"/>
      <c r="D44" s="3"/>
      <c r="E44" s="3"/>
      <c r="F44" s="3"/>
      <c r="G44" s="3"/>
      <c r="H44" s="3"/>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row>
    <row r="45" spans="1:101" s="9" customFormat="1" ht="15" customHeight="1">
      <c r="A45" s="26"/>
      <c r="B45" s="1"/>
      <c r="D45" s="3"/>
      <c r="E45" s="3"/>
      <c r="F45" s="3"/>
      <c r="G45" s="3"/>
      <c r="H45" s="3"/>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row>
    <row r="46" spans="1:101" s="9" customFormat="1" ht="15" customHeight="1">
      <c r="A46" s="26"/>
      <c r="B46" s="1"/>
      <c r="D46" s="3"/>
      <c r="E46" s="3"/>
      <c r="F46" s="3"/>
      <c r="G46" s="3"/>
      <c r="H46" s="3"/>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row>
    <row r="47" spans="1:101" s="9" customFormat="1" ht="15" customHeight="1">
      <c r="A47" s="26"/>
      <c r="B47" s="1"/>
      <c r="D47" s="3"/>
      <c r="E47" s="3"/>
      <c r="F47" s="3"/>
      <c r="G47" s="3"/>
      <c r="H47" s="3"/>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row>
    <row r="48" spans="1:101" s="9" customFormat="1" ht="15" customHeight="1">
      <c r="A48" s="26"/>
      <c r="B48" s="1"/>
      <c r="D48" s="3"/>
      <c r="E48" s="3"/>
      <c r="F48" s="3"/>
      <c r="G48" s="3"/>
      <c r="H48" s="3"/>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row>
    <row r="49" spans="1:101" s="9" customFormat="1" ht="15" customHeight="1">
      <c r="A49" s="26"/>
      <c r="B49" s="1"/>
      <c r="D49" s="3"/>
      <c r="E49" s="3"/>
      <c r="F49" s="3"/>
      <c r="G49" s="3"/>
      <c r="H49" s="3"/>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row>
    <row r="50" spans="1:101" s="9" customFormat="1" ht="15" customHeight="1">
      <c r="A50" s="26"/>
      <c r="B50" s="1"/>
      <c r="D50" s="3"/>
      <c r="E50" s="3"/>
      <c r="F50" s="3"/>
      <c r="G50" s="3"/>
      <c r="H50" s="3"/>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row>
    <row r="51" spans="1:101" s="9" customFormat="1" ht="15" customHeight="1">
      <c r="A51" s="26"/>
      <c r="B51" s="1"/>
      <c r="D51" s="3"/>
      <c r="E51" s="3"/>
      <c r="F51" s="3"/>
      <c r="G51" s="3"/>
      <c r="H51" s="3"/>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row>
    <row r="52" spans="1:101" s="9" customFormat="1" ht="15" customHeight="1">
      <c r="A52" s="26"/>
      <c r="B52" s="1"/>
      <c r="D52" s="3"/>
      <c r="E52" s="3"/>
      <c r="F52" s="3"/>
      <c r="G52" s="3"/>
      <c r="H52" s="3"/>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row>
    <row r="53" spans="1:101" s="9" customFormat="1" ht="15" customHeight="1">
      <c r="A53" s="26"/>
      <c r="B53" s="1"/>
      <c r="D53" s="3"/>
      <c r="E53" s="3"/>
      <c r="F53" s="3"/>
      <c r="G53" s="3"/>
      <c r="H53" s="3"/>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row>
    <row r="54" spans="1:101" s="9" customFormat="1" ht="15" customHeight="1">
      <c r="A54" s="26"/>
      <c r="B54" s="1"/>
      <c r="D54" s="3"/>
      <c r="E54" s="3"/>
      <c r="F54" s="3"/>
      <c r="G54" s="3"/>
      <c r="H54" s="3"/>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row>
    <row r="55" spans="1:101" s="9" customFormat="1" ht="15" customHeight="1">
      <c r="A55" s="26"/>
      <c r="B55" s="1"/>
      <c r="D55" s="3"/>
      <c r="E55" s="3"/>
      <c r="F55" s="3"/>
      <c r="G55" s="3"/>
      <c r="H55" s="3"/>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row>
    <row r="56" spans="1:101" s="9" customFormat="1" ht="15" customHeight="1">
      <c r="A56" s="26"/>
      <c r="B56" s="1"/>
      <c r="D56" s="3"/>
      <c r="E56" s="3"/>
      <c r="F56" s="3"/>
      <c r="G56" s="3"/>
      <c r="H56" s="3"/>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row>
    <row r="57" spans="1:101" s="9" customFormat="1" ht="15" customHeight="1">
      <c r="A57" s="26"/>
      <c r="B57" s="1"/>
      <c r="D57" s="3"/>
      <c r="E57" s="3"/>
      <c r="F57" s="3"/>
      <c r="G57" s="3"/>
      <c r="H57" s="3"/>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row>
    <row r="58" spans="1:101" s="9" customFormat="1" ht="15" customHeight="1">
      <c r="A58" s="26"/>
      <c r="B58" s="1"/>
      <c r="D58" s="3"/>
      <c r="E58" s="3"/>
      <c r="F58" s="3"/>
      <c r="G58" s="3"/>
      <c r="H58" s="3"/>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row>
    <row r="59" spans="1:101" s="9" customFormat="1" ht="15" customHeight="1">
      <c r="A59" s="26"/>
      <c r="B59" s="1"/>
      <c r="D59" s="3"/>
      <c r="E59" s="3"/>
      <c r="F59" s="3"/>
      <c r="G59" s="3"/>
      <c r="H59" s="3"/>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row>
    <row r="60" spans="1:101" s="9" customFormat="1" ht="15" customHeight="1">
      <c r="A60" s="26"/>
      <c r="B60" s="1"/>
      <c r="D60" s="3"/>
      <c r="E60" s="3"/>
      <c r="F60" s="3"/>
      <c r="G60" s="3"/>
      <c r="H60" s="3"/>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row>
    <row r="61" spans="1:101" s="9" customFormat="1" ht="15" customHeight="1">
      <c r="A61" s="26"/>
      <c r="B61" s="1"/>
      <c r="D61" s="3"/>
      <c r="E61" s="3"/>
      <c r="F61" s="3"/>
      <c r="G61" s="3"/>
      <c r="H61" s="3"/>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row>
    <row r="62" spans="1:101" s="9" customFormat="1" ht="15" customHeight="1">
      <c r="A62" s="26"/>
      <c r="B62" s="1"/>
      <c r="D62" s="3"/>
      <c r="E62" s="3"/>
      <c r="F62" s="3"/>
      <c r="G62" s="3"/>
      <c r="H62" s="3"/>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row>
    <row r="63" spans="1:101" s="9" customFormat="1" ht="15" customHeight="1">
      <c r="A63" s="26"/>
      <c r="B63" s="1"/>
      <c r="D63" s="3"/>
      <c r="E63" s="3"/>
      <c r="F63" s="3"/>
      <c r="G63" s="3"/>
      <c r="H63" s="3"/>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row>
    <row r="64" spans="1:101" s="9" customFormat="1" ht="15" customHeight="1">
      <c r="A64" s="26"/>
      <c r="B64" s="1"/>
      <c r="D64" s="3"/>
      <c r="E64" s="3"/>
      <c r="F64" s="3"/>
      <c r="G64" s="3"/>
      <c r="H64" s="3"/>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row>
    <row r="65" spans="1:101" s="9" customFormat="1" ht="15" customHeight="1">
      <c r="A65" s="26"/>
      <c r="B65" s="1"/>
      <c r="D65" s="3"/>
      <c r="E65" s="3"/>
      <c r="F65" s="3"/>
      <c r="G65" s="3"/>
      <c r="H65" s="3"/>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row>
    <row r="66" spans="1:101" s="9" customFormat="1" ht="15" customHeight="1">
      <c r="A66" s="26"/>
      <c r="B66" s="1"/>
      <c r="D66" s="3"/>
      <c r="E66" s="3"/>
      <c r="F66" s="3"/>
      <c r="G66" s="3"/>
      <c r="H66" s="3"/>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row>
    <row r="67" spans="1:101" s="9" customFormat="1" ht="15" customHeight="1">
      <c r="A67" s="26"/>
      <c r="B67" s="1"/>
      <c r="D67" s="3"/>
      <c r="E67" s="3"/>
      <c r="F67" s="3"/>
      <c r="G67" s="3"/>
      <c r="H67" s="3"/>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row>
    <row r="68" spans="1:101" s="9" customFormat="1" ht="15" customHeight="1">
      <c r="A68" s="26"/>
      <c r="B68" s="1"/>
      <c r="D68" s="3"/>
      <c r="E68" s="3"/>
      <c r="F68" s="3"/>
      <c r="G68" s="3"/>
      <c r="H68" s="3"/>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row>
    <row r="69" spans="1:101" s="9" customFormat="1" ht="15" customHeight="1">
      <c r="A69" s="26"/>
      <c r="B69" s="1"/>
      <c r="D69" s="3"/>
      <c r="E69" s="3"/>
      <c r="F69" s="3"/>
      <c r="G69" s="3"/>
      <c r="H69" s="3"/>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row>
    <row r="70" spans="1:101" s="9" customFormat="1" ht="15" customHeight="1">
      <c r="A70" s="26"/>
      <c r="B70" s="1"/>
      <c r="D70" s="3"/>
      <c r="E70" s="3"/>
      <c r="F70" s="3"/>
      <c r="G70" s="3"/>
      <c r="H70" s="3"/>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row>
    <row r="71" spans="1:101" s="9" customFormat="1" ht="15" customHeight="1">
      <c r="A71" s="26"/>
      <c r="B71" s="1"/>
      <c r="D71" s="3"/>
      <c r="E71" s="3"/>
      <c r="F71" s="3"/>
      <c r="G71" s="3"/>
      <c r="H71" s="3"/>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row>
    <row r="72" spans="1:101" s="9" customFormat="1" ht="15" customHeight="1">
      <c r="A72" s="26"/>
      <c r="B72" s="1"/>
      <c r="D72" s="3"/>
      <c r="E72" s="3"/>
      <c r="F72" s="3"/>
      <c r="G72" s="3"/>
      <c r="H72" s="3"/>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row>
    <row r="73" spans="1:101" s="9" customFormat="1" ht="15" customHeight="1">
      <c r="A73" s="26"/>
      <c r="B73" s="1"/>
      <c r="D73" s="3"/>
      <c r="E73" s="3"/>
      <c r="F73" s="3"/>
      <c r="G73" s="3"/>
      <c r="H73" s="3"/>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row>
    <row r="74" spans="1:101" s="9" customFormat="1" ht="15" customHeight="1">
      <c r="A74" s="26"/>
      <c r="B74" s="1"/>
      <c r="D74" s="3"/>
      <c r="E74" s="3"/>
      <c r="F74" s="3"/>
      <c r="G74" s="3"/>
      <c r="H74" s="3"/>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row>
    <row r="75" spans="1:101" s="9" customFormat="1" ht="15" customHeight="1">
      <c r="A75" s="26"/>
      <c r="B75" s="1"/>
      <c r="D75" s="3"/>
      <c r="E75" s="3"/>
      <c r="F75" s="3"/>
      <c r="G75" s="3"/>
      <c r="H75" s="3"/>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row>
    <row r="76" spans="1:101" s="9" customFormat="1" ht="15" customHeight="1">
      <c r="A76" s="26"/>
      <c r="B76" s="1"/>
      <c r="D76" s="3"/>
      <c r="E76" s="3"/>
      <c r="F76" s="3"/>
      <c r="G76" s="3"/>
      <c r="H76" s="3"/>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row>
    <row r="77" spans="1:101" s="9" customFormat="1" ht="15" customHeight="1">
      <c r="A77" s="26"/>
      <c r="B77" s="1"/>
      <c r="D77" s="3"/>
      <c r="E77" s="3"/>
      <c r="F77" s="3"/>
      <c r="G77" s="3"/>
      <c r="H77" s="3"/>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row>
    <row r="78" spans="1:101" s="9" customFormat="1" ht="15" customHeight="1">
      <c r="A78" s="26"/>
      <c r="B78" s="1"/>
      <c r="D78" s="3"/>
      <c r="E78" s="3"/>
      <c r="F78" s="3"/>
      <c r="G78" s="3"/>
      <c r="H78" s="3"/>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row>
    <row r="79" spans="1:101" s="9" customFormat="1" ht="15" customHeight="1">
      <c r="A79" s="26"/>
      <c r="B79" s="1"/>
      <c r="D79" s="3"/>
      <c r="E79" s="3"/>
      <c r="F79" s="3"/>
      <c r="G79" s="3"/>
      <c r="H79" s="3"/>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row>
    <row r="80" spans="1:101" s="9" customFormat="1" ht="15" customHeight="1">
      <c r="A80" s="26"/>
      <c r="B80" s="1"/>
      <c r="D80" s="3"/>
      <c r="E80" s="3"/>
      <c r="F80" s="3"/>
      <c r="G80" s="3"/>
      <c r="H80" s="3"/>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row>
    <row r="81" spans="1:101" s="9" customFormat="1" ht="15" customHeight="1">
      <c r="A81" s="26"/>
      <c r="B81" s="1"/>
      <c r="D81" s="3"/>
      <c r="E81" s="3"/>
      <c r="F81" s="3"/>
      <c r="G81" s="3"/>
      <c r="H81" s="3"/>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row>
    <row r="82" spans="1:101" s="9" customFormat="1" ht="15" customHeight="1">
      <c r="A82" s="26"/>
      <c r="B82" s="1"/>
      <c r="D82" s="3"/>
      <c r="E82" s="3"/>
      <c r="F82" s="3"/>
      <c r="G82" s="3"/>
      <c r="H82" s="3"/>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row>
    <row r="83" spans="1:101" s="9" customFormat="1" ht="15" customHeight="1">
      <c r="A83" s="26"/>
      <c r="B83" s="1"/>
      <c r="D83" s="3"/>
      <c r="E83" s="3"/>
      <c r="F83" s="3"/>
      <c r="G83" s="3"/>
      <c r="H83" s="3"/>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row>
    <row r="84" spans="1:101" s="9" customFormat="1" ht="15" customHeight="1">
      <c r="A84" s="26"/>
      <c r="B84" s="1"/>
      <c r="D84" s="3"/>
      <c r="E84" s="3"/>
      <c r="F84" s="3"/>
      <c r="G84" s="3"/>
      <c r="H84" s="3"/>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row>
    <row r="85" spans="1:101" s="9" customFormat="1" ht="15" customHeight="1">
      <c r="A85" s="26"/>
      <c r="B85" s="1"/>
      <c r="D85" s="3"/>
      <c r="E85" s="3"/>
      <c r="F85" s="3"/>
      <c r="G85" s="3"/>
      <c r="H85" s="3"/>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row>
    <row r="86" spans="1:101" s="9" customFormat="1" ht="15" customHeight="1">
      <c r="A86" s="26"/>
      <c r="B86" s="1"/>
      <c r="D86" s="3"/>
      <c r="E86" s="3"/>
      <c r="F86" s="3"/>
      <c r="G86" s="3"/>
      <c r="H86" s="3"/>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row>
    <row r="87" spans="1:101" s="9" customFormat="1" ht="15" customHeight="1">
      <c r="A87" s="26"/>
      <c r="B87" s="1"/>
      <c r="D87" s="3"/>
      <c r="E87" s="3"/>
      <c r="F87" s="3"/>
      <c r="G87" s="3"/>
      <c r="H87" s="3"/>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row>
    <row r="88" spans="1:101" s="9" customFormat="1" ht="15" customHeight="1">
      <c r="A88" s="26"/>
      <c r="B88" s="1"/>
      <c r="D88" s="3"/>
      <c r="E88" s="3"/>
      <c r="F88" s="3"/>
      <c r="G88" s="3"/>
      <c r="H88" s="3"/>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row>
    <row r="89" spans="1:101" s="9" customFormat="1" ht="15" customHeight="1">
      <c r="A89" s="26"/>
      <c r="B89" s="1"/>
      <c r="D89" s="3"/>
      <c r="E89" s="3"/>
      <c r="F89" s="3"/>
      <c r="G89" s="3"/>
      <c r="H89" s="3"/>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row>
    <row r="90" spans="1:101" s="9" customFormat="1" ht="15" customHeight="1">
      <c r="A90" s="26"/>
      <c r="B90" s="1"/>
      <c r="D90" s="3"/>
      <c r="E90" s="3"/>
      <c r="F90" s="3"/>
      <c r="G90" s="3"/>
      <c r="H90" s="3"/>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row>
    <row r="91" spans="1:101" s="9" customFormat="1" ht="15" customHeight="1">
      <c r="A91" s="26"/>
      <c r="B91" s="1"/>
      <c r="D91" s="3"/>
      <c r="E91" s="3"/>
      <c r="F91" s="3"/>
      <c r="G91" s="3"/>
      <c r="H91" s="3"/>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row>
    <row r="92" spans="1:101" s="9" customFormat="1" ht="15" customHeight="1">
      <c r="A92" s="26"/>
      <c r="B92" s="1"/>
      <c r="D92" s="3"/>
      <c r="E92" s="3"/>
      <c r="F92" s="3"/>
      <c r="G92" s="3"/>
      <c r="H92" s="3"/>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row>
    <row r="93" spans="1:101" s="9" customFormat="1" ht="15" customHeight="1">
      <c r="A93" s="26"/>
      <c r="B93" s="1"/>
      <c r="D93" s="3"/>
      <c r="E93" s="3"/>
      <c r="F93" s="3"/>
      <c r="G93" s="3"/>
      <c r="H93" s="3"/>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row>
    <row r="94" spans="1:101" s="9" customFormat="1" ht="15" customHeight="1">
      <c r="A94" s="26"/>
      <c r="B94" s="1"/>
      <c r="D94" s="3"/>
      <c r="E94" s="3"/>
      <c r="F94" s="3"/>
      <c r="G94" s="3"/>
      <c r="H94" s="3"/>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row>
    <row r="95" spans="1:101" s="9" customFormat="1" ht="15" customHeight="1">
      <c r="A95" s="26"/>
      <c r="B95" s="1"/>
      <c r="D95" s="3"/>
      <c r="E95" s="3"/>
      <c r="F95" s="3"/>
      <c r="G95" s="3"/>
      <c r="H95" s="3"/>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row>
    <row r="96" spans="1:101" s="9" customFormat="1" ht="15" customHeight="1">
      <c r="A96" s="26"/>
      <c r="B96" s="1"/>
      <c r="D96" s="3"/>
      <c r="E96" s="3"/>
      <c r="F96" s="3"/>
      <c r="G96" s="3"/>
      <c r="H96" s="3"/>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row>
    <row r="97" spans="1:101" s="9" customFormat="1" ht="15" customHeight="1">
      <c r="A97" s="26"/>
      <c r="B97" s="1"/>
      <c r="D97" s="3"/>
      <c r="E97" s="3"/>
      <c r="F97" s="3"/>
      <c r="G97" s="3"/>
      <c r="H97" s="3"/>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row>
    <row r="98" spans="1:101" s="9" customFormat="1" ht="15" customHeight="1">
      <c r="A98" s="26"/>
      <c r="B98" s="1"/>
      <c r="D98" s="3"/>
      <c r="E98" s="3"/>
      <c r="F98" s="3"/>
      <c r="G98" s="3"/>
      <c r="H98" s="3"/>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row>
    <row r="99" spans="1:101" s="9" customFormat="1" ht="15" customHeight="1">
      <c r="A99" s="26"/>
      <c r="B99" s="1"/>
      <c r="D99" s="3"/>
      <c r="E99" s="3"/>
      <c r="F99" s="3"/>
      <c r="G99" s="3"/>
      <c r="H99" s="3"/>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row>
    <row r="100" spans="1:101" s="9" customFormat="1" ht="15" customHeight="1">
      <c r="A100" s="26"/>
      <c r="B100" s="1"/>
      <c r="D100" s="3"/>
      <c r="E100" s="3"/>
      <c r="F100" s="3"/>
      <c r="G100" s="3"/>
      <c r="H100" s="3"/>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row>
    <row r="101" spans="1:101" s="9" customFormat="1" ht="15" customHeight="1">
      <c r="A101" s="26"/>
      <c r="B101" s="1"/>
      <c r="D101" s="3"/>
      <c r="E101" s="3"/>
      <c r="F101" s="3"/>
      <c r="G101" s="3"/>
      <c r="H101" s="3"/>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row>
    <row r="102" spans="1:101" s="9" customFormat="1" ht="15" customHeight="1">
      <c r="A102" s="26"/>
      <c r="B102" s="1"/>
      <c r="D102" s="3"/>
      <c r="E102" s="3"/>
      <c r="F102" s="3"/>
      <c r="G102" s="3"/>
      <c r="H102" s="3"/>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row>
    <row r="103" spans="1:101" s="9" customFormat="1" ht="15" customHeight="1">
      <c r="A103" s="26"/>
      <c r="B103" s="1"/>
      <c r="D103" s="3"/>
      <c r="E103" s="3"/>
      <c r="F103" s="3"/>
      <c r="G103" s="3"/>
      <c r="H103" s="3"/>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row>
    <row r="104" spans="1:101" s="9" customFormat="1" ht="15" customHeight="1">
      <c r="A104" s="26"/>
      <c r="B104" s="1"/>
      <c r="D104" s="3"/>
      <c r="E104" s="3"/>
      <c r="F104" s="3"/>
      <c r="G104" s="3"/>
      <c r="H104" s="3"/>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row>
    <row r="105" spans="1:101" s="9" customFormat="1" ht="15" customHeight="1">
      <c r="A105" s="26"/>
      <c r="B105" s="1"/>
      <c r="D105" s="3"/>
      <c r="E105" s="3"/>
      <c r="F105" s="3"/>
      <c r="G105" s="3"/>
      <c r="H105" s="3"/>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row>
    <row r="106" spans="1:101" s="9" customFormat="1" ht="15" customHeight="1">
      <c r="A106" s="26"/>
      <c r="B106" s="1"/>
      <c r="D106" s="3"/>
      <c r="E106" s="3"/>
      <c r="F106" s="3"/>
      <c r="G106" s="3"/>
      <c r="H106" s="3"/>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row>
    <row r="107" spans="1:101" s="9" customFormat="1" ht="15" customHeight="1">
      <c r="A107" s="26"/>
      <c r="B107" s="1"/>
      <c r="D107" s="3"/>
      <c r="E107" s="3"/>
      <c r="F107" s="3"/>
      <c r="G107" s="3"/>
      <c r="H107" s="3"/>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row>
    <row r="108" spans="1:101" s="9" customFormat="1" ht="15" customHeight="1">
      <c r="A108" s="26"/>
      <c r="B108" s="1"/>
      <c r="D108" s="3"/>
      <c r="E108" s="3"/>
      <c r="F108" s="3"/>
      <c r="G108" s="3"/>
      <c r="H108" s="3"/>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row>
    <row r="109" spans="1:101" s="9" customFormat="1" ht="15" customHeight="1">
      <c r="A109" s="26"/>
      <c r="B109" s="1"/>
      <c r="D109" s="3"/>
      <c r="E109" s="3"/>
      <c r="F109" s="3"/>
      <c r="G109" s="3"/>
      <c r="H109" s="3"/>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row>
    <row r="110" spans="1:101" s="9" customFormat="1" ht="15" customHeight="1">
      <c r="A110" s="26"/>
      <c r="B110" s="1"/>
      <c r="D110" s="3"/>
      <c r="E110" s="3"/>
      <c r="F110" s="3"/>
      <c r="G110" s="3"/>
      <c r="H110" s="3"/>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row>
    <row r="111" spans="1:101" s="9" customFormat="1" ht="15" customHeight="1">
      <c r="A111" s="26"/>
      <c r="B111" s="1"/>
      <c r="D111" s="3"/>
      <c r="E111" s="3"/>
      <c r="F111" s="3"/>
      <c r="G111" s="3"/>
      <c r="H111" s="3"/>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row>
    <row r="112" spans="1:101" s="9" customFormat="1" ht="15" customHeight="1">
      <c r="A112" s="26"/>
      <c r="B112" s="1"/>
      <c r="D112" s="3"/>
      <c r="E112" s="3"/>
      <c r="F112" s="3"/>
      <c r="G112" s="3"/>
      <c r="H112" s="3"/>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row>
    <row r="113" spans="1:101" s="9" customFormat="1" ht="15" customHeight="1">
      <c r="A113" s="26"/>
      <c r="B113" s="1"/>
      <c r="D113" s="3"/>
      <c r="E113" s="3"/>
      <c r="F113" s="3"/>
      <c r="G113" s="3"/>
      <c r="H113" s="3"/>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row>
    <row r="114" spans="1:101" s="9" customFormat="1" ht="15" customHeight="1">
      <c r="A114" s="26"/>
      <c r="B114" s="1"/>
      <c r="D114" s="3"/>
      <c r="E114" s="3"/>
      <c r="F114" s="3"/>
      <c r="G114" s="3"/>
      <c r="H114" s="3"/>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row>
    <row r="115" spans="1:101" s="9" customFormat="1" ht="15" customHeight="1">
      <c r="A115" s="26"/>
      <c r="B115" s="1"/>
      <c r="D115" s="3"/>
      <c r="E115" s="3"/>
      <c r="F115" s="3"/>
      <c r="G115" s="3"/>
      <c r="H115" s="3"/>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row>
    <row r="116" spans="1:101" s="9" customFormat="1" ht="15" customHeight="1">
      <c r="A116" s="26"/>
      <c r="B116" s="1"/>
      <c r="D116" s="3"/>
      <c r="E116" s="3"/>
      <c r="F116" s="3"/>
      <c r="G116" s="3"/>
      <c r="H116" s="3"/>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row>
    <row r="117" spans="1:101" s="9" customFormat="1" ht="15" customHeight="1">
      <c r="A117" s="26"/>
      <c r="B117" s="1"/>
      <c r="D117" s="3"/>
      <c r="E117" s="3"/>
      <c r="F117" s="3"/>
      <c r="G117" s="3"/>
      <c r="H117" s="3"/>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row>
    <row r="118" spans="1:101" s="9" customFormat="1" ht="15" customHeight="1">
      <c r="A118" s="26"/>
      <c r="B118" s="1"/>
      <c r="D118" s="3"/>
      <c r="E118" s="3"/>
      <c r="F118" s="3"/>
      <c r="G118" s="3"/>
      <c r="H118" s="3"/>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row>
    <row r="119" spans="1:101" s="9" customFormat="1" ht="15" customHeight="1">
      <c r="A119" s="26"/>
      <c r="B119" s="1"/>
      <c r="D119" s="3"/>
      <c r="E119" s="3"/>
      <c r="F119" s="3"/>
      <c r="G119" s="3"/>
      <c r="H119" s="3"/>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row>
    <row r="120" spans="1:101" s="9" customFormat="1" ht="15" customHeight="1">
      <c r="A120" s="26"/>
      <c r="B120" s="1"/>
      <c r="D120" s="3"/>
      <c r="E120" s="3"/>
      <c r="F120" s="3"/>
      <c r="G120" s="3"/>
      <c r="H120" s="3"/>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row>
    <row r="121" spans="1:101" s="9" customFormat="1" ht="15" customHeight="1">
      <c r="A121" s="26"/>
      <c r="B121" s="1"/>
      <c r="D121" s="3"/>
      <c r="E121" s="3"/>
      <c r="F121" s="3"/>
      <c r="G121" s="3"/>
      <c r="H121" s="3"/>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row>
    <row r="122" spans="1:101" s="9" customFormat="1" ht="15" customHeight="1">
      <c r="A122" s="26"/>
      <c r="B122" s="1"/>
      <c r="D122" s="3"/>
      <c r="E122" s="3"/>
      <c r="F122" s="3"/>
      <c r="G122" s="3"/>
      <c r="H122" s="3"/>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row>
    <row r="123" spans="1:101" s="9" customFormat="1" ht="15" customHeight="1">
      <c r="A123" s="26"/>
      <c r="B123" s="1"/>
      <c r="D123" s="3"/>
      <c r="E123" s="3"/>
      <c r="F123" s="3"/>
      <c r="G123" s="3"/>
      <c r="H123" s="3"/>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row>
    <row r="124" spans="1:101" s="9" customFormat="1" ht="15" customHeight="1">
      <c r="A124" s="26"/>
      <c r="B124" s="1"/>
      <c r="D124" s="3"/>
      <c r="E124" s="3"/>
      <c r="F124" s="3"/>
      <c r="G124" s="3"/>
      <c r="H124" s="3"/>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row>
    <row r="125" spans="1:101" s="9" customFormat="1" ht="15" customHeight="1">
      <c r="A125" s="26"/>
      <c r="B125" s="1"/>
      <c r="D125" s="3"/>
      <c r="E125" s="3"/>
      <c r="F125" s="3"/>
      <c r="G125" s="3"/>
      <c r="H125" s="3"/>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row>
    <row r="126" spans="1:101" s="9" customFormat="1" ht="15" customHeight="1">
      <c r="A126" s="26"/>
      <c r="B126" s="1"/>
      <c r="D126" s="3"/>
      <c r="E126" s="3"/>
      <c r="F126" s="3"/>
      <c r="G126" s="3"/>
      <c r="H126" s="3"/>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row>
    <row r="127" spans="1:101" s="9" customFormat="1" ht="15" customHeight="1">
      <c r="A127" s="26"/>
      <c r="B127" s="1"/>
      <c r="D127" s="3"/>
      <c r="E127" s="3"/>
      <c r="F127" s="3"/>
      <c r="G127" s="3"/>
      <c r="H127" s="3"/>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row>
    <row r="128" spans="1:101" s="9" customFormat="1" ht="15" customHeight="1">
      <c r="A128" s="26"/>
      <c r="B128" s="1"/>
      <c r="D128" s="3"/>
      <c r="E128" s="3"/>
      <c r="F128" s="3"/>
      <c r="G128" s="3"/>
      <c r="H128" s="3"/>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row>
    <row r="129" spans="1:101" s="9" customFormat="1" ht="15" customHeight="1">
      <c r="A129" s="26"/>
      <c r="B129" s="1"/>
      <c r="D129" s="3"/>
      <c r="E129" s="3"/>
      <c r="F129" s="3"/>
      <c r="G129" s="3"/>
      <c r="H129" s="3"/>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row>
    <row r="130" spans="1:101" s="9" customFormat="1" ht="15" customHeight="1">
      <c r="A130" s="26"/>
      <c r="B130" s="1"/>
      <c r="D130" s="3"/>
      <c r="E130" s="3"/>
      <c r="F130" s="3"/>
      <c r="G130" s="3"/>
      <c r="H130" s="3"/>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row>
    <row r="131" spans="1:101" s="9" customFormat="1" ht="15" customHeight="1">
      <c r="A131" s="26"/>
      <c r="B131" s="1"/>
      <c r="D131" s="3"/>
      <c r="E131" s="3"/>
      <c r="F131" s="3"/>
      <c r="G131" s="3"/>
      <c r="H131" s="3"/>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row>
    <row r="132" spans="1:101" s="9" customFormat="1" ht="15" customHeight="1">
      <c r="A132" s="26"/>
      <c r="B132" s="1"/>
      <c r="D132" s="3"/>
      <c r="E132" s="3"/>
      <c r="F132" s="3"/>
      <c r="G132" s="3"/>
      <c r="H132" s="3"/>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row>
    <row r="133" spans="1:101" s="9" customFormat="1" ht="15" customHeight="1">
      <c r="A133" s="26"/>
      <c r="B133" s="1"/>
      <c r="D133" s="3"/>
      <c r="E133" s="3"/>
      <c r="F133" s="3"/>
      <c r="G133" s="3"/>
      <c r="H133" s="3"/>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row>
    <row r="134" spans="1:101" s="9" customFormat="1" ht="15" customHeight="1">
      <c r="A134" s="26"/>
      <c r="B134" s="1"/>
      <c r="D134" s="3"/>
      <c r="E134" s="3"/>
      <c r="F134" s="3"/>
      <c r="G134" s="3"/>
      <c r="H134" s="3"/>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row>
    <row r="135" spans="1:101" s="9" customFormat="1" ht="15" customHeight="1">
      <c r="A135" s="26"/>
      <c r="B135" s="1"/>
      <c r="D135" s="3"/>
      <c r="E135" s="3"/>
      <c r="F135" s="3"/>
      <c r="G135" s="3"/>
      <c r="H135" s="3"/>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row>
    <row r="136" spans="1:101" s="9" customFormat="1" ht="15" customHeight="1">
      <c r="A136" s="26"/>
      <c r="B136" s="1"/>
      <c r="D136" s="3"/>
      <c r="E136" s="3"/>
      <c r="F136" s="3"/>
      <c r="G136" s="3"/>
      <c r="H136" s="3"/>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row>
    <row r="137" spans="1:101" s="9" customFormat="1" ht="15" customHeight="1">
      <c r="A137" s="26"/>
      <c r="B137" s="1"/>
      <c r="D137" s="3"/>
      <c r="E137" s="3"/>
      <c r="F137" s="3"/>
      <c r="G137" s="3"/>
      <c r="H137" s="3"/>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row>
    <row r="138" spans="1:101" s="9" customFormat="1" ht="15" customHeight="1">
      <c r="A138" s="26"/>
      <c r="B138" s="1"/>
      <c r="D138" s="3"/>
      <c r="E138" s="3"/>
      <c r="F138" s="3"/>
      <c r="G138" s="3"/>
      <c r="H138" s="3"/>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row>
    <row r="139" spans="1:101" s="9" customFormat="1" ht="15" customHeight="1">
      <c r="A139" s="26"/>
      <c r="B139" s="1"/>
      <c r="D139" s="3"/>
      <c r="E139" s="3"/>
      <c r="F139" s="3"/>
      <c r="G139" s="3"/>
      <c r="H139" s="3"/>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row>
    <row r="140" spans="1:101" s="9" customFormat="1" ht="15" customHeight="1">
      <c r="A140" s="26"/>
      <c r="B140" s="1"/>
      <c r="D140" s="3"/>
      <c r="E140" s="3"/>
      <c r="F140" s="3"/>
      <c r="G140" s="3"/>
      <c r="H140" s="3"/>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row>
    <row r="141" spans="1:101" s="9" customFormat="1" ht="15" customHeight="1">
      <c r="A141" s="26"/>
      <c r="B141" s="1"/>
      <c r="D141" s="3"/>
      <c r="E141" s="3"/>
      <c r="F141" s="3"/>
      <c r="G141" s="3"/>
      <c r="H141" s="3"/>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row>
    <row r="142" spans="1:101" s="9" customFormat="1" ht="15" customHeight="1">
      <c r="A142" s="26"/>
      <c r="B142" s="1"/>
      <c r="D142" s="3"/>
      <c r="E142" s="3"/>
      <c r="F142" s="3"/>
      <c r="G142" s="3"/>
      <c r="H142" s="3"/>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row>
    <row r="143" spans="1:101" s="9" customFormat="1" ht="15" customHeight="1">
      <c r="A143" s="26"/>
      <c r="B143" s="1"/>
      <c r="D143" s="3"/>
      <c r="E143" s="3"/>
      <c r="F143" s="3"/>
      <c r="G143" s="3"/>
      <c r="H143" s="3"/>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row>
    <row r="144" spans="1:101" s="9" customFormat="1" ht="15" customHeight="1">
      <c r="A144" s="26"/>
      <c r="B144" s="1"/>
      <c r="D144" s="3"/>
      <c r="E144" s="3"/>
      <c r="F144" s="3"/>
      <c r="G144" s="3"/>
      <c r="H144" s="3"/>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row>
    <row r="145" spans="1:101" s="9" customFormat="1" ht="15" customHeight="1">
      <c r="A145" s="26"/>
      <c r="B145" s="1"/>
      <c r="D145" s="3"/>
      <c r="E145" s="3"/>
      <c r="F145" s="3"/>
      <c r="G145" s="3"/>
      <c r="H145" s="3"/>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row>
    <row r="146" spans="1:101" s="9" customFormat="1" ht="15" customHeight="1">
      <c r="A146" s="26"/>
      <c r="B146" s="1"/>
      <c r="D146" s="3"/>
      <c r="E146" s="3"/>
      <c r="F146" s="3"/>
      <c r="G146" s="3"/>
      <c r="H146" s="3"/>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row>
    <row r="147" spans="1:101" s="9" customFormat="1" ht="15" customHeight="1">
      <c r="A147" s="26"/>
      <c r="B147" s="1"/>
      <c r="D147" s="3"/>
      <c r="E147" s="3"/>
      <c r="F147" s="3"/>
      <c r="G147" s="3"/>
      <c r="H147" s="3"/>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row>
    <row r="148" spans="1:101" s="9" customFormat="1" ht="15" customHeight="1">
      <c r="A148" s="26"/>
      <c r="B148" s="1"/>
      <c r="D148" s="3"/>
      <c r="E148" s="3"/>
      <c r="F148" s="3"/>
      <c r="G148" s="3"/>
      <c r="H148" s="3"/>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row>
    <row r="149" spans="1:101" s="9" customFormat="1" ht="15" customHeight="1">
      <c r="A149" s="26"/>
      <c r="B149" s="1"/>
      <c r="D149" s="3"/>
      <c r="E149" s="3"/>
      <c r="F149" s="3"/>
      <c r="G149" s="3"/>
      <c r="H149" s="3"/>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row>
    <row r="150" spans="1:101" s="9" customFormat="1" ht="15" customHeight="1">
      <c r="A150" s="26"/>
      <c r="B150" s="1"/>
      <c r="D150" s="3"/>
      <c r="E150" s="3"/>
      <c r="F150" s="3"/>
      <c r="G150" s="3"/>
      <c r="H150" s="3"/>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row>
    <row r="151" spans="1:101" s="9" customFormat="1" ht="15" customHeight="1">
      <c r="A151" s="26"/>
      <c r="B151" s="1"/>
      <c r="D151" s="3"/>
      <c r="E151" s="3"/>
      <c r="F151" s="3"/>
      <c r="G151" s="3"/>
      <c r="H151" s="3"/>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row>
    <row r="152" spans="1:101" s="9" customFormat="1" ht="15" customHeight="1">
      <c r="A152" s="26"/>
      <c r="B152" s="1"/>
      <c r="D152" s="3"/>
      <c r="E152" s="3"/>
      <c r="F152" s="3"/>
      <c r="G152" s="3"/>
      <c r="H152" s="3"/>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row>
    <row r="153" spans="1:101" s="9" customFormat="1" ht="15" customHeight="1">
      <c r="A153" s="26"/>
      <c r="B153" s="1"/>
      <c r="D153" s="3"/>
      <c r="E153" s="3"/>
      <c r="F153" s="3"/>
      <c r="G153" s="3"/>
      <c r="H153" s="3"/>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row>
    <row r="154" spans="1:101" s="9" customFormat="1" ht="15" customHeight="1">
      <c r="A154" s="26"/>
      <c r="B154" s="1"/>
      <c r="D154" s="3"/>
      <c r="E154" s="3"/>
      <c r="F154" s="3"/>
      <c r="G154" s="3"/>
      <c r="H154" s="3"/>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row>
    <row r="155" spans="1:101" s="9" customFormat="1" ht="15" customHeight="1">
      <c r="A155" s="26"/>
      <c r="B155" s="1"/>
      <c r="D155" s="3"/>
      <c r="E155" s="3"/>
      <c r="F155" s="3"/>
      <c r="G155" s="3"/>
      <c r="H155" s="3"/>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row>
    <row r="156" spans="1:101" s="9" customFormat="1" ht="15" customHeight="1">
      <c r="A156" s="26"/>
      <c r="B156" s="1"/>
      <c r="D156" s="3"/>
      <c r="E156" s="3"/>
      <c r="F156" s="3"/>
      <c r="G156" s="3"/>
      <c r="H156" s="3"/>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row>
    <row r="157" spans="1:101" s="9" customFormat="1" ht="15" customHeight="1">
      <c r="A157" s="26"/>
      <c r="B157" s="1"/>
      <c r="D157" s="3"/>
      <c r="E157" s="3"/>
      <c r="F157" s="3"/>
      <c r="G157" s="3"/>
      <c r="H157" s="3"/>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row>
    <row r="158" spans="1:101" s="9" customFormat="1" ht="15" customHeight="1">
      <c r="A158" s="26"/>
      <c r="B158" s="1"/>
      <c r="D158" s="3"/>
      <c r="E158" s="3"/>
      <c r="F158" s="3"/>
      <c r="G158" s="3"/>
      <c r="H158" s="3"/>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row>
    <row r="159" spans="1:101" s="9" customFormat="1" ht="15" customHeight="1">
      <c r="A159" s="26"/>
      <c r="B159" s="1"/>
      <c r="D159" s="3"/>
      <c r="E159" s="3"/>
      <c r="F159" s="3"/>
      <c r="G159" s="3"/>
      <c r="H159" s="3"/>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row>
    <row r="160" spans="1:101" s="9" customFormat="1" ht="15" customHeight="1">
      <c r="A160" s="26"/>
      <c r="B160" s="1"/>
      <c r="D160" s="3"/>
      <c r="E160" s="3"/>
      <c r="F160" s="3"/>
      <c r="G160" s="3"/>
      <c r="H160" s="3"/>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row>
    <row r="161" spans="1:101" s="9" customFormat="1" ht="15" customHeight="1">
      <c r="A161" s="26"/>
      <c r="B161" s="1"/>
      <c r="D161" s="3"/>
      <c r="E161" s="3"/>
      <c r="F161" s="3"/>
      <c r="G161" s="3"/>
      <c r="H161" s="3"/>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row>
    <row r="162" spans="1:101" s="9" customFormat="1" ht="15" customHeight="1">
      <c r="A162" s="26"/>
      <c r="B162" s="1"/>
      <c r="D162" s="3"/>
      <c r="E162" s="3"/>
      <c r="F162" s="3"/>
      <c r="G162" s="3"/>
      <c r="H162" s="3"/>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row>
    <row r="163" spans="1:101" s="9" customFormat="1" ht="15" customHeight="1">
      <c r="A163" s="26"/>
      <c r="B163" s="1"/>
      <c r="D163" s="3"/>
      <c r="E163" s="3"/>
      <c r="F163" s="3"/>
      <c r="G163" s="3"/>
      <c r="H163" s="3"/>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row>
    <row r="164" spans="1:101" s="9" customFormat="1" ht="15" customHeight="1">
      <c r="A164" s="26"/>
      <c r="B164" s="1"/>
      <c r="D164" s="3"/>
      <c r="E164" s="3"/>
      <c r="F164" s="3"/>
      <c r="G164" s="3"/>
      <c r="H164" s="3"/>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row>
    <row r="165" spans="1:101" s="9" customFormat="1" ht="15" customHeight="1">
      <c r="A165" s="26"/>
      <c r="B165" s="1"/>
      <c r="D165" s="3"/>
      <c r="E165" s="3"/>
      <c r="F165" s="3"/>
      <c r="G165" s="3"/>
      <c r="H165" s="3"/>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row>
    <row r="166" spans="1:101" s="9" customFormat="1" ht="15" customHeight="1">
      <c r="A166" s="26"/>
      <c r="B166" s="1"/>
      <c r="D166" s="3"/>
      <c r="E166" s="3"/>
      <c r="F166" s="3"/>
      <c r="G166" s="3"/>
      <c r="H166" s="3"/>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row>
    <row r="167" spans="1:101" s="9" customFormat="1" ht="15" customHeight="1">
      <c r="A167" s="26"/>
      <c r="B167" s="1"/>
      <c r="D167" s="3"/>
      <c r="E167" s="3"/>
      <c r="F167" s="3"/>
      <c r="G167" s="3"/>
      <c r="H167" s="3"/>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row>
    <row r="168" spans="1:101" s="9" customFormat="1" ht="15" customHeight="1">
      <c r="A168" s="26"/>
      <c r="B168" s="1"/>
      <c r="D168" s="3"/>
      <c r="E168" s="3"/>
      <c r="F168" s="3"/>
      <c r="G168" s="3"/>
      <c r="H168" s="3"/>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row>
    <row r="169" spans="1:101" s="9" customFormat="1" ht="15" customHeight="1">
      <c r="A169" s="26"/>
      <c r="B169" s="1"/>
      <c r="D169" s="3"/>
      <c r="E169" s="3"/>
      <c r="F169" s="3"/>
      <c r="G169" s="3"/>
      <c r="H169" s="3"/>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row>
    <row r="170" spans="1:101" s="9" customFormat="1" ht="15" customHeight="1">
      <c r="A170" s="26"/>
      <c r="B170" s="1"/>
      <c r="D170" s="3"/>
      <c r="E170" s="3"/>
      <c r="F170" s="3"/>
      <c r="G170" s="3"/>
      <c r="H170" s="3"/>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row>
    <row r="171" spans="1:101" s="9" customFormat="1" ht="15" customHeight="1">
      <c r="A171" s="26"/>
      <c r="B171" s="1"/>
      <c r="D171" s="3"/>
      <c r="E171" s="3"/>
      <c r="F171" s="3"/>
      <c r="G171" s="3"/>
      <c r="H171" s="3"/>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row>
    <row r="172" spans="1:101" s="9" customFormat="1" ht="15" customHeight="1">
      <c r="A172" s="26"/>
      <c r="B172" s="1"/>
      <c r="D172" s="3"/>
      <c r="E172" s="3"/>
      <c r="F172" s="3"/>
      <c r="G172" s="3"/>
      <c r="H172" s="3"/>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row>
    <row r="173" spans="1:101" s="9" customFormat="1" ht="15" customHeight="1">
      <c r="A173" s="26"/>
      <c r="B173" s="1"/>
      <c r="D173" s="3"/>
      <c r="E173" s="3"/>
      <c r="F173" s="3"/>
      <c r="G173" s="3"/>
      <c r="H173" s="3"/>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row>
    <row r="174" spans="1:101" s="9" customFormat="1" ht="15" customHeight="1">
      <c r="A174" s="26"/>
      <c r="B174" s="1"/>
      <c r="D174" s="3"/>
      <c r="E174" s="3"/>
      <c r="F174" s="3"/>
      <c r="G174" s="3"/>
      <c r="H174" s="3"/>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row>
    <row r="175" spans="1:101" s="9" customFormat="1" ht="15" customHeight="1">
      <c r="A175" s="26"/>
      <c r="B175" s="1"/>
      <c r="D175" s="3"/>
      <c r="E175" s="3"/>
      <c r="F175" s="3"/>
      <c r="G175" s="3"/>
      <c r="H175" s="3"/>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row>
    <row r="176" spans="1:101" s="9" customFormat="1" ht="15" customHeight="1">
      <c r="A176" s="26"/>
      <c r="B176" s="1"/>
      <c r="D176" s="3"/>
      <c r="E176" s="3"/>
      <c r="F176" s="3"/>
      <c r="G176" s="3"/>
      <c r="H176" s="3"/>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row>
    <row r="177" spans="1:101" s="9" customFormat="1" ht="15" customHeight="1">
      <c r="A177" s="26"/>
      <c r="B177" s="1"/>
      <c r="D177" s="3"/>
      <c r="E177" s="3"/>
      <c r="F177" s="3"/>
      <c r="G177" s="3"/>
      <c r="H177" s="3"/>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row>
    <row r="178" spans="1:101" s="9" customFormat="1" ht="15" customHeight="1">
      <c r="A178" s="26"/>
      <c r="B178" s="1"/>
      <c r="D178" s="3"/>
      <c r="E178" s="3"/>
      <c r="F178" s="3"/>
      <c r="G178" s="3"/>
      <c r="H178" s="3"/>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row>
    <row r="179" spans="1:101" s="9" customFormat="1" ht="15" customHeight="1">
      <c r="A179" s="26"/>
      <c r="B179" s="1"/>
      <c r="D179" s="3"/>
      <c r="E179" s="3"/>
      <c r="F179" s="3"/>
      <c r="G179" s="3"/>
      <c r="H179" s="3"/>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row>
    <row r="180" spans="1:101" s="9" customFormat="1" ht="15" customHeight="1">
      <c r="A180" s="26"/>
      <c r="B180" s="1"/>
      <c r="D180" s="3"/>
      <c r="E180" s="3"/>
      <c r="F180" s="3"/>
      <c r="G180" s="3"/>
      <c r="H180" s="3"/>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row>
    <row r="181" spans="1:101" s="9" customFormat="1" ht="15" customHeight="1">
      <c r="A181" s="26"/>
      <c r="B181" s="1"/>
      <c r="D181" s="3"/>
      <c r="E181" s="3"/>
      <c r="F181" s="3"/>
      <c r="G181" s="3"/>
      <c r="H181" s="3"/>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row>
    <row r="182" spans="1:101" s="9" customFormat="1" ht="15" customHeight="1">
      <c r="A182" s="26"/>
      <c r="B182" s="1"/>
      <c r="D182" s="3"/>
      <c r="E182" s="3"/>
      <c r="F182" s="3"/>
      <c r="G182" s="3"/>
      <c r="H182" s="3"/>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row>
    <row r="183" spans="1:101" s="9" customFormat="1" ht="15" customHeight="1">
      <c r="A183" s="26"/>
      <c r="B183" s="1"/>
      <c r="D183" s="3"/>
      <c r="E183" s="3"/>
      <c r="F183" s="3"/>
      <c r="G183" s="3"/>
      <c r="H183" s="3"/>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row>
    <row r="184" spans="1:101" s="9" customFormat="1" ht="15" customHeight="1">
      <c r="A184" s="26"/>
      <c r="B184" s="1"/>
      <c r="D184" s="3"/>
      <c r="E184" s="3"/>
      <c r="F184" s="3"/>
      <c r="G184" s="3"/>
      <c r="H184" s="3"/>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row>
    <row r="185" spans="1:101" s="9" customFormat="1" ht="15" customHeight="1">
      <c r="A185" s="26"/>
      <c r="B185" s="1"/>
      <c r="D185" s="3"/>
      <c r="E185" s="3"/>
      <c r="F185" s="3"/>
      <c r="G185" s="3"/>
      <c r="H185" s="3"/>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row>
    <row r="186" spans="1:101" s="9" customFormat="1" ht="15" customHeight="1">
      <c r="A186" s="26"/>
      <c r="B186" s="1"/>
      <c r="D186" s="3"/>
      <c r="E186" s="3"/>
      <c r="F186" s="3"/>
      <c r="G186" s="3"/>
      <c r="H186" s="3"/>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row>
    <row r="187" spans="1:101" s="9" customFormat="1" ht="15" customHeight="1">
      <c r="A187" s="26"/>
      <c r="B187" s="1"/>
      <c r="D187" s="3"/>
      <c r="E187" s="3"/>
      <c r="F187" s="3"/>
      <c r="G187" s="3"/>
      <c r="H187" s="3"/>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row>
    <row r="188" spans="1:101" s="9" customFormat="1" ht="15" customHeight="1">
      <c r="A188" s="26"/>
      <c r="B188" s="1"/>
      <c r="D188" s="3"/>
      <c r="E188" s="3"/>
      <c r="F188" s="3"/>
      <c r="G188" s="3"/>
      <c r="H188" s="3"/>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row>
    <row r="189" spans="1:101" s="9" customFormat="1" ht="15" customHeight="1">
      <c r="A189" s="26"/>
      <c r="B189" s="1"/>
      <c r="D189" s="3"/>
      <c r="E189" s="3"/>
      <c r="F189" s="3"/>
      <c r="G189" s="3"/>
      <c r="H189" s="3"/>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row>
    <row r="190" spans="1:101" s="9" customFormat="1" ht="15" customHeight="1">
      <c r="A190" s="26"/>
      <c r="B190" s="1"/>
      <c r="D190" s="3"/>
      <c r="E190" s="3"/>
      <c r="F190" s="3"/>
      <c r="G190" s="3"/>
      <c r="H190" s="3"/>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row>
    <row r="191" spans="1:101" s="9" customFormat="1" ht="15" customHeight="1">
      <c r="A191" s="26"/>
      <c r="B191" s="1"/>
      <c r="D191" s="3"/>
      <c r="E191" s="3"/>
      <c r="F191" s="3"/>
      <c r="G191" s="3"/>
      <c r="H191" s="3"/>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row>
    <row r="192" spans="1:101" s="9" customFormat="1" ht="15" customHeight="1">
      <c r="A192" s="26"/>
      <c r="B192" s="1"/>
      <c r="D192" s="3"/>
      <c r="E192" s="3"/>
      <c r="F192" s="3"/>
      <c r="G192" s="3"/>
      <c r="H192" s="3"/>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row>
    <row r="193" spans="1:101" s="9" customFormat="1" ht="15" customHeight="1">
      <c r="A193" s="26"/>
      <c r="B193" s="1"/>
      <c r="D193" s="3"/>
      <c r="E193" s="3"/>
      <c r="F193" s="3"/>
      <c r="G193" s="3"/>
      <c r="H193" s="3"/>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row>
    <row r="194" spans="1:101" s="9" customFormat="1" ht="15" customHeight="1">
      <c r="A194" s="26"/>
      <c r="B194" s="1"/>
      <c r="D194" s="3"/>
      <c r="E194" s="3"/>
      <c r="F194" s="3"/>
      <c r="G194" s="3"/>
      <c r="H194" s="3"/>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row>
    <row r="195" spans="1:101" s="9" customFormat="1" ht="15" customHeight="1">
      <c r="A195" s="26"/>
      <c r="B195" s="1"/>
      <c r="D195" s="3"/>
      <c r="E195" s="3"/>
      <c r="F195" s="3"/>
      <c r="G195" s="3"/>
      <c r="H195" s="3"/>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row>
    <row r="196" spans="1:101" s="9" customFormat="1" ht="15" customHeight="1">
      <c r="A196" s="26"/>
      <c r="B196" s="1"/>
      <c r="D196" s="3"/>
      <c r="E196" s="3"/>
      <c r="F196" s="3"/>
      <c r="G196" s="3"/>
      <c r="H196" s="3"/>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row>
    <row r="197" spans="1:101" s="9" customFormat="1" ht="15" customHeight="1">
      <c r="A197" s="26"/>
      <c r="B197" s="1"/>
      <c r="D197" s="3"/>
      <c r="E197" s="3"/>
      <c r="F197" s="3"/>
      <c r="G197" s="3"/>
      <c r="H197" s="3"/>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row>
    <row r="198" spans="1:101" s="9" customFormat="1" ht="15" customHeight="1">
      <c r="A198" s="26"/>
      <c r="B198" s="1"/>
      <c r="D198" s="3"/>
      <c r="E198" s="3"/>
      <c r="F198" s="3"/>
      <c r="G198" s="3"/>
      <c r="H198" s="3"/>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row>
    <row r="199" spans="1:101" s="9" customFormat="1" ht="15" customHeight="1">
      <c r="A199" s="26"/>
      <c r="B199" s="1"/>
      <c r="D199" s="3"/>
      <c r="E199" s="3"/>
      <c r="F199" s="3"/>
      <c r="G199" s="3"/>
      <c r="H199" s="3"/>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row>
    <row r="200" spans="1:101" s="9" customFormat="1" ht="15" customHeight="1">
      <c r="A200" s="26"/>
      <c r="B200" s="1"/>
      <c r="D200" s="3"/>
      <c r="E200" s="3"/>
      <c r="F200" s="3"/>
      <c r="G200" s="3"/>
      <c r="H200" s="3"/>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row>
    <row r="201" spans="1:101" s="9" customFormat="1" ht="15" customHeight="1">
      <c r="A201" s="26"/>
      <c r="B201" s="1"/>
      <c r="D201" s="3"/>
      <c r="E201" s="3"/>
      <c r="F201" s="3"/>
      <c r="G201" s="3"/>
      <c r="H201" s="3"/>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row>
    <row r="202" spans="1:101" s="9" customFormat="1" ht="15" customHeight="1">
      <c r="A202" s="26"/>
      <c r="B202" s="1"/>
      <c r="D202" s="3"/>
      <c r="E202" s="3"/>
      <c r="F202" s="3"/>
      <c r="G202" s="3"/>
      <c r="H202" s="3"/>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row>
    <row r="203" spans="1:101" s="9" customFormat="1" ht="15" customHeight="1">
      <c r="A203" s="26"/>
      <c r="B203" s="1"/>
      <c r="D203" s="3"/>
      <c r="E203" s="3"/>
      <c r="F203" s="3"/>
      <c r="G203" s="3"/>
      <c r="H203" s="3"/>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row>
    <row r="204" spans="1:101" s="9" customFormat="1" ht="15" customHeight="1">
      <c r="A204" s="26"/>
      <c r="B204" s="1"/>
      <c r="D204" s="3"/>
      <c r="E204" s="3"/>
      <c r="F204" s="3"/>
      <c r="G204" s="3"/>
      <c r="H204" s="3"/>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row>
    <row r="205" spans="1:101" s="9" customFormat="1" ht="15" customHeight="1">
      <c r="A205" s="26"/>
      <c r="B205" s="1"/>
      <c r="D205" s="3"/>
      <c r="E205" s="3"/>
      <c r="F205" s="3"/>
      <c r="G205" s="3"/>
      <c r="H205" s="3"/>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row>
    <row r="206" spans="1:101" s="9" customFormat="1" ht="15" customHeight="1">
      <c r="A206" s="26"/>
      <c r="B206" s="1"/>
      <c r="D206" s="3"/>
      <c r="E206" s="3"/>
      <c r="F206" s="3"/>
      <c r="G206" s="3"/>
      <c r="H206" s="3"/>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row>
    <row r="207" spans="1:101" s="9" customFormat="1" ht="15" customHeight="1">
      <c r="A207" s="26"/>
      <c r="B207" s="1"/>
      <c r="D207" s="3"/>
      <c r="E207" s="3"/>
      <c r="F207" s="3"/>
      <c r="G207" s="3"/>
      <c r="H207" s="3"/>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row>
    <row r="208" spans="1:101" s="9" customFormat="1" ht="15" customHeight="1">
      <c r="A208" s="26"/>
      <c r="B208" s="1"/>
      <c r="D208" s="3"/>
      <c r="E208" s="3"/>
      <c r="F208" s="3"/>
      <c r="G208" s="3"/>
      <c r="H208" s="3"/>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row>
    <row r="209" spans="1:101" s="9" customFormat="1" ht="15" customHeight="1">
      <c r="A209" s="26"/>
      <c r="B209" s="1"/>
      <c r="D209" s="3"/>
      <c r="E209" s="3"/>
      <c r="F209" s="3"/>
      <c r="G209" s="3"/>
      <c r="H209" s="3"/>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row>
    <row r="210" spans="1:101" s="9" customFormat="1" ht="15" customHeight="1">
      <c r="A210" s="26"/>
      <c r="B210" s="1"/>
      <c r="D210" s="3"/>
      <c r="E210" s="3"/>
      <c r="F210" s="3"/>
      <c r="G210" s="3"/>
      <c r="H210" s="3"/>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row>
    <row r="211" spans="1:101" s="9" customFormat="1" ht="15" customHeight="1">
      <c r="A211" s="26"/>
      <c r="B211" s="1"/>
      <c r="D211" s="3"/>
      <c r="E211" s="3"/>
      <c r="F211" s="3"/>
      <c r="G211" s="3"/>
      <c r="H211" s="3"/>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row>
    <row r="212" spans="1:101" s="9" customFormat="1" ht="15" customHeight="1">
      <c r="A212" s="26"/>
      <c r="B212" s="1"/>
      <c r="D212" s="3"/>
      <c r="E212" s="3"/>
      <c r="F212" s="3"/>
      <c r="G212" s="3"/>
      <c r="H212" s="3"/>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row>
    <row r="213" spans="1:101" s="9" customFormat="1" ht="15" customHeight="1">
      <c r="A213" s="26"/>
      <c r="B213" s="1"/>
      <c r="D213" s="3"/>
      <c r="E213" s="3"/>
      <c r="F213" s="3"/>
      <c r="G213" s="3"/>
      <c r="H213" s="3"/>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row>
    <row r="214" spans="1:101" s="9" customFormat="1" ht="15" customHeight="1">
      <c r="A214" s="26"/>
      <c r="B214" s="1"/>
      <c r="D214" s="3"/>
      <c r="E214" s="3"/>
      <c r="F214" s="3"/>
      <c r="G214" s="3"/>
      <c r="H214" s="3"/>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row>
    <row r="215" spans="1:101" s="9" customFormat="1" ht="15" customHeight="1">
      <c r="A215" s="26"/>
      <c r="B215" s="1"/>
      <c r="D215" s="3"/>
      <c r="E215" s="3"/>
      <c r="F215" s="3"/>
      <c r="G215" s="3"/>
      <c r="H215" s="3"/>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row>
    <row r="216" spans="1:101" s="9" customFormat="1" ht="15" customHeight="1">
      <c r="A216" s="26"/>
      <c r="B216" s="1"/>
      <c r="D216" s="3"/>
      <c r="E216" s="3"/>
      <c r="F216" s="3"/>
      <c r="G216" s="3"/>
      <c r="H216" s="3"/>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row>
    <row r="217" spans="1:101" s="9" customFormat="1" ht="15" customHeight="1">
      <c r="A217" s="26"/>
      <c r="B217" s="1"/>
      <c r="D217" s="3"/>
      <c r="E217" s="3"/>
      <c r="F217" s="3"/>
      <c r="G217" s="3"/>
      <c r="H217" s="3"/>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row>
    <row r="218" spans="1:101" s="9" customFormat="1" ht="15" customHeight="1">
      <c r="A218" s="26"/>
      <c r="B218" s="1"/>
      <c r="D218" s="3"/>
      <c r="E218" s="3"/>
      <c r="F218" s="3"/>
      <c r="G218" s="3"/>
      <c r="H218" s="3"/>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row>
    <row r="219" spans="1:101" s="9" customFormat="1" ht="15" customHeight="1">
      <c r="A219" s="26"/>
      <c r="B219" s="1"/>
      <c r="D219" s="3"/>
      <c r="E219" s="3"/>
      <c r="F219" s="3"/>
      <c r="G219" s="3"/>
      <c r="H219" s="3"/>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row>
    <row r="220" spans="1:101" s="9" customFormat="1" ht="15" customHeight="1">
      <c r="A220" s="26"/>
      <c r="B220" s="1"/>
      <c r="D220" s="3"/>
      <c r="E220" s="3"/>
      <c r="F220" s="3"/>
      <c r="G220" s="3"/>
      <c r="H220" s="3"/>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row>
    <row r="221" spans="1:101" s="9" customFormat="1" ht="15" customHeight="1">
      <c r="A221" s="26"/>
      <c r="B221" s="1"/>
      <c r="D221" s="3"/>
      <c r="E221" s="3"/>
      <c r="F221" s="3"/>
      <c r="G221" s="3"/>
      <c r="H221" s="3"/>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row>
    <row r="222" spans="1:101" s="9" customFormat="1" ht="15" customHeight="1">
      <c r="A222" s="26"/>
      <c r="B222" s="1"/>
      <c r="D222" s="3"/>
      <c r="E222" s="3"/>
      <c r="F222" s="3"/>
      <c r="G222" s="3"/>
      <c r="H222" s="3"/>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row>
    <row r="223" spans="1:101" s="9" customFormat="1" ht="15" customHeight="1">
      <c r="A223" s="26"/>
      <c r="B223" s="1"/>
      <c r="D223" s="3"/>
      <c r="E223" s="3"/>
      <c r="F223" s="3"/>
      <c r="G223" s="3"/>
      <c r="H223" s="3"/>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row>
    <row r="224" spans="1:101" s="9" customFormat="1" ht="15" customHeight="1">
      <c r="A224" s="26"/>
      <c r="B224" s="1"/>
      <c r="D224" s="3"/>
      <c r="E224" s="3"/>
      <c r="F224" s="3"/>
      <c r="G224" s="3"/>
      <c r="H224" s="3"/>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row>
    <row r="225" spans="1:101" s="9" customFormat="1" ht="15" customHeight="1">
      <c r="A225" s="26"/>
      <c r="B225" s="1"/>
      <c r="D225" s="3"/>
      <c r="E225" s="3"/>
      <c r="F225" s="3"/>
      <c r="G225" s="3"/>
      <c r="H225" s="3"/>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row>
    <row r="226" spans="1:101" s="9" customFormat="1" ht="15" customHeight="1">
      <c r="A226" s="26"/>
      <c r="B226" s="1"/>
      <c r="D226" s="3"/>
      <c r="E226" s="3"/>
      <c r="F226" s="3"/>
      <c r="G226" s="3"/>
      <c r="H226" s="3"/>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row>
    <row r="227" spans="1:101" s="9" customFormat="1" ht="15" customHeight="1">
      <c r="A227" s="26"/>
      <c r="B227" s="1"/>
      <c r="D227" s="3"/>
      <c r="E227" s="3"/>
      <c r="F227" s="3"/>
      <c r="G227" s="3"/>
      <c r="H227" s="3"/>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row>
    <row r="228" spans="1:101" s="9" customFormat="1" ht="15" customHeight="1">
      <c r="A228" s="26"/>
      <c r="B228" s="1"/>
      <c r="D228" s="3"/>
      <c r="E228" s="3"/>
      <c r="F228" s="3"/>
      <c r="G228" s="3"/>
      <c r="H228" s="3"/>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row>
    <row r="229" spans="1:101" s="9" customFormat="1" ht="15" customHeight="1">
      <c r="A229" s="26"/>
      <c r="B229" s="1"/>
      <c r="D229" s="3"/>
      <c r="E229" s="3"/>
      <c r="F229" s="3"/>
      <c r="G229" s="3"/>
      <c r="H229" s="3"/>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row>
    <row r="230" spans="1:101" s="9" customFormat="1" ht="15" customHeight="1">
      <c r="A230" s="26"/>
      <c r="B230" s="1"/>
      <c r="D230" s="3"/>
      <c r="E230" s="3"/>
      <c r="F230" s="3"/>
      <c r="G230" s="3"/>
      <c r="H230" s="3"/>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row>
    <row r="231" spans="1:101" s="9" customFormat="1" ht="15" customHeight="1">
      <c r="A231" s="26"/>
      <c r="B231" s="1"/>
      <c r="D231" s="3"/>
      <c r="E231" s="3"/>
      <c r="F231" s="3"/>
      <c r="G231" s="3"/>
      <c r="H231" s="3"/>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row>
    <row r="232" spans="1:101" s="9" customFormat="1" ht="15" customHeight="1">
      <c r="A232" s="26"/>
      <c r="B232" s="1"/>
      <c r="D232" s="3"/>
      <c r="E232" s="3"/>
      <c r="F232" s="3"/>
      <c r="G232" s="3"/>
      <c r="H232" s="3"/>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row>
    <row r="233" spans="1:101" s="9" customFormat="1" ht="15" customHeight="1">
      <c r="A233" s="26"/>
      <c r="B233" s="1"/>
      <c r="D233" s="3"/>
      <c r="E233" s="3"/>
      <c r="F233" s="3"/>
      <c r="G233" s="3"/>
      <c r="H233" s="3"/>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row>
    <row r="234" spans="1:101" s="9" customFormat="1" ht="15" customHeight="1">
      <c r="A234" s="26"/>
      <c r="B234" s="1"/>
      <c r="D234" s="3"/>
      <c r="E234" s="3"/>
      <c r="F234" s="3"/>
      <c r="G234" s="3"/>
      <c r="H234" s="3"/>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row>
    <row r="235" spans="1:101" s="9" customFormat="1" ht="15" customHeight="1">
      <c r="A235" s="26"/>
      <c r="B235" s="1"/>
      <c r="D235" s="3"/>
      <c r="E235" s="3"/>
      <c r="F235" s="3"/>
      <c r="G235" s="3"/>
      <c r="H235" s="3"/>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row>
    <row r="236" spans="1:101" s="9" customFormat="1" ht="15" customHeight="1">
      <c r="A236" s="26"/>
      <c r="B236" s="1"/>
      <c r="D236" s="3"/>
      <c r="E236" s="3"/>
      <c r="F236" s="3"/>
      <c r="G236" s="3"/>
      <c r="H236" s="3"/>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row>
    <row r="237" spans="1:101" s="9" customFormat="1" ht="15" customHeight="1">
      <c r="A237" s="26"/>
      <c r="B237" s="1"/>
      <c r="D237" s="3"/>
      <c r="E237" s="3"/>
      <c r="F237" s="3"/>
      <c r="G237" s="3"/>
      <c r="H237" s="3"/>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row>
    <row r="238" spans="1:101" s="9" customFormat="1" ht="15" customHeight="1">
      <c r="A238" s="26"/>
      <c r="B238" s="1"/>
      <c r="D238" s="3"/>
      <c r="E238" s="3"/>
      <c r="F238" s="3"/>
      <c r="G238" s="3"/>
      <c r="H238" s="3"/>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row>
    <row r="239" spans="1:101" s="9" customFormat="1" ht="15" customHeight="1">
      <c r="A239" s="26"/>
      <c r="B239" s="1"/>
      <c r="D239" s="3"/>
      <c r="E239" s="3"/>
      <c r="F239" s="3"/>
      <c r="G239" s="3"/>
      <c r="H239" s="3"/>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row>
    <row r="240" spans="1:101" s="9" customFormat="1" ht="15" customHeight="1">
      <c r="A240" s="26"/>
      <c r="B240" s="1"/>
      <c r="D240" s="3"/>
      <c r="E240" s="3"/>
      <c r="F240" s="3"/>
      <c r="G240" s="3"/>
      <c r="H240" s="3"/>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row>
    <row r="241" spans="1:101" s="9" customFormat="1" ht="15" customHeight="1">
      <c r="A241" s="26"/>
      <c r="B241" s="1"/>
      <c r="D241" s="3"/>
      <c r="E241" s="3"/>
      <c r="F241" s="3"/>
      <c r="G241" s="3"/>
      <c r="H241" s="3"/>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row>
    <row r="242" spans="1:101" s="9" customFormat="1" ht="15" customHeight="1">
      <c r="A242" s="26"/>
      <c r="B242" s="1"/>
      <c r="D242" s="3"/>
      <c r="E242" s="3"/>
      <c r="F242" s="3"/>
      <c r="G242" s="3"/>
      <c r="H242" s="3"/>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row>
    <row r="243" spans="1:101" s="9" customFormat="1" ht="15" customHeight="1">
      <c r="A243" s="26"/>
      <c r="B243" s="1"/>
      <c r="D243" s="3"/>
      <c r="E243" s="3"/>
      <c r="F243" s="3"/>
      <c r="G243" s="3"/>
      <c r="H243" s="3"/>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row>
    <row r="244" spans="1:101" s="9" customFormat="1" ht="15" customHeight="1">
      <c r="A244" s="26"/>
      <c r="B244" s="1"/>
      <c r="D244" s="3"/>
      <c r="E244" s="3"/>
      <c r="F244" s="3"/>
      <c r="G244" s="3"/>
      <c r="H244" s="3"/>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row>
    <row r="245" spans="1:101" s="9" customFormat="1" ht="15" customHeight="1">
      <c r="A245" s="26"/>
      <c r="B245" s="1"/>
      <c r="D245" s="3"/>
      <c r="E245" s="3"/>
      <c r="F245" s="3"/>
      <c r="G245" s="3"/>
      <c r="H245" s="3"/>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row>
    <row r="246" spans="1:101" s="9" customFormat="1" ht="15" customHeight="1">
      <c r="A246" s="26"/>
      <c r="B246" s="1"/>
      <c r="D246" s="3"/>
      <c r="E246" s="3"/>
      <c r="F246" s="3"/>
      <c r="G246" s="3"/>
      <c r="H246" s="3"/>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row>
    <row r="247" spans="1:101" s="9" customFormat="1" ht="15" customHeight="1">
      <c r="A247" s="26"/>
      <c r="B247" s="1"/>
      <c r="D247" s="3"/>
      <c r="E247" s="3"/>
      <c r="F247" s="3"/>
      <c r="G247" s="3"/>
      <c r="H247" s="3"/>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row>
    <row r="248" spans="1:101" s="9" customFormat="1" ht="15" customHeight="1">
      <c r="A248" s="26"/>
      <c r="B248" s="1"/>
      <c r="D248" s="3"/>
      <c r="E248" s="3"/>
      <c r="F248" s="3"/>
      <c r="G248" s="3"/>
      <c r="H248" s="3"/>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row>
    <row r="249" spans="1:101" s="9" customFormat="1" ht="15" customHeight="1">
      <c r="A249" s="26"/>
      <c r="B249" s="1"/>
      <c r="D249" s="3"/>
      <c r="E249" s="3"/>
      <c r="F249" s="3"/>
      <c r="G249" s="3"/>
      <c r="H249" s="3"/>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row>
    <row r="250" spans="1:101" s="9" customFormat="1" ht="15" customHeight="1">
      <c r="A250" s="26"/>
      <c r="B250" s="1"/>
      <c r="D250" s="3"/>
      <c r="E250" s="3"/>
      <c r="F250" s="3"/>
      <c r="G250" s="3"/>
      <c r="H250" s="3"/>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row>
    <row r="251" spans="1:101" s="9" customFormat="1" ht="15" customHeight="1">
      <c r="A251" s="26"/>
      <c r="B251" s="1"/>
      <c r="D251" s="3"/>
      <c r="E251" s="3"/>
      <c r="F251" s="3"/>
      <c r="G251" s="3"/>
      <c r="H251" s="3"/>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row>
    <row r="252" spans="1:101" s="9" customFormat="1" ht="15" customHeight="1">
      <c r="A252" s="26"/>
      <c r="B252" s="1"/>
      <c r="D252" s="3"/>
      <c r="E252" s="3"/>
      <c r="F252" s="3"/>
      <c r="G252" s="3"/>
      <c r="H252" s="3"/>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row>
    <row r="253" spans="1:101" s="9" customFormat="1" ht="15" customHeight="1">
      <c r="A253" s="26"/>
      <c r="B253" s="1"/>
      <c r="D253" s="3"/>
      <c r="E253" s="3"/>
      <c r="F253" s="3"/>
      <c r="G253" s="3"/>
      <c r="H253" s="3"/>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row>
    <row r="254" spans="1:101" s="9" customFormat="1" ht="15" customHeight="1">
      <c r="A254" s="26"/>
      <c r="B254" s="1"/>
      <c r="D254" s="3"/>
      <c r="E254" s="3"/>
      <c r="F254" s="3"/>
      <c r="G254" s="3"/>
      <c r="H254" s="3"/>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row>
    <row r="255" spans="1:101" s="9" customFormat="1" ht="15" customHeight="1">
      <c r="A255" s="26"/>
      <c r="B255" s="1"/>
      <c r="D255" s="3"/>
      <c r="E255" s="3"/>
      <c r="F255" s="3"/>
      <c r="G255" s="3"/>
      <c r="H255" s="3"/>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row>
    <row r="256" spans="1:101" s="9" customFormat="1" ht="15" customHeight="1">
      <c r="A256" s="26"/>
      <c r="B256" s="1"/>
      <c r="D256" s="3"/>
      <c r="E256" s="3"/>
      <c r="F256" s="3"/>
      <c r="G256" s="3"/>
      <c r="H256" s="3"/>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row>
    <row r="257" spans="1:101" s="9" customFormat="1" ht="15" customHeight="1">
      <c r="A257" s="26"/>
      <c r="B257" s="1"/>
      <c r="D257" s="3"/>
      <c r="E257" s="3"/>
      <c r="F257" s="3"/>
      <c r="G257" s="3"/>
      <c r="H257" s="3"/>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row>
    <row r="258" spans="1:101" s="9" customFormat="1" ht="15" customHeight="1">
      <c r="A258" s="26"/>
      <c r="B258" s="1"/>
      <c r="D258" s="3"/>
      <c r="E258" s="3"/>
      <c r="F258" s="3"/>
      <c r="G258" s="3"/>
      <c r="H258" s="3"/>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row>
    <row r="259" spans="1:101" s="9" customFormat="1" ht="15" customHeight="1">
      <c r="A259" s="26"/>
      <c r="B259" s="1"/>
      <c r="D259" s="3"/>
      <c r="E259" s="3"/>
      <c r="F259" s="3"/>
      <c r="G259" s="3"/>
      <c r="H259" s="3"/>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row>
    <row r="260" spans="1:101" s="9" customFormat="1" ht="15" customHeight="1">
      <c r="A260" s="26"/>
      <c r="B260" s="1"/>
      <c r="D260" s="3"/>
      <c r="E260" s="3"/>
      <c r="F260" s="3"/>
      <c r="G260" s="3"/>
      <c r="H260" s="3"/>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row>
    <row r="261" spans="1:101" s="9" customFormat="1" ht="15" customHeight="1">
      <c r="A261" s="26"/>
      <c r="B261" s="1"/>
      <c r="D261" s="3"/>
      <c r="E261" s="3"/>
      <c r="F261" s="3"/>
      <c r="G261" s="3"/>
      <c r="H261" s="3"/>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row>
    <row r="262" spans="1:101" s="9" customFormat="1" ht="15" customHeight="1">
      <c r="A262" s="26"/>
      <c r="B262" s="1"/>
      <c r="D262" s="3"/>
      <c r="E262" s="3"/>
      <c r="F262" s="3"/>
      <c r="G262" s="3"/>
      <c r="H262" s="3"/>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row>
    <row r="263" spans="1:101" s="9" customFormat="1" ht="15" customHeight="1">
      <c r="A263" s="26"/>
      <c r="B263" s="1"/>
      <c r="D263" s="3"/>
      <c r="E263" s="3"/>
      <c r="F263" s="3"/>
      <c r="G263" s="3"/>
      <c r="H263" s="3"/>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row>
    <row r="264" spans="1:101" s="9" customFormat="1" ht="15" customHeight="1">
      <c r="A264" s="26"/>
      <c r="B264" s="1"/>
      <c r="D264" s="3"/>
      <c r="E264" s="3"/>
      <c r="F264" s="3"/>
      <c r="G264" s="3"/>
      <c r="H264" s="3"/>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row>
    <row r="265" spans="1:101" s="9" customFormat="1" ht="15" customHeight="1">
      <c r="A265" s="26"/>
      <c r="B265" s="1"/>
      <c r="D265" s="3"/>
      <c r="E265" s="3"/>
      <c r="F265" s="3"/>
      <c r="G265" s="3"/>
      <c r="H265" s="3"/>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row>
    <row r="266" spans="1:101" s="9" customFormat="1" ht="15" customHeight="1">
      <c r="A266" s="26"/>
      <c r="B266" s="1"/>
      <c r="D266" s="3"/>
      <c r="E266" s="3"/>
      <c r="F266" s="3"/>
      <c r="G266" s="3"/>
      <c r="H266" s="3"/>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row>
    <row r="267" spans="1:101" s="9" customFormat="1" ht="15" customHeight="1">
      <c r="A267" s="26"/>
      <c r="B267" s="1"/>
      <c r="D267" s="3"/>
      <c r="E267" s="3"/>
      <c r="F267" s="3"/>
      <c r="G267" s="3"/>
      <c r="H267" s="3"/>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row>
    <row r="268" spans="1:101" s="9" customFormat="1" ht="15" customHeight="1">
      <c r="A268" s="26"/>
      <c r="B268" s="1"/>
      <c r="D268" s="3"/>
      <c r="E268" s="3"/>
      <c r="F268" s="3"/>
      <c r="G268" s="3"/>
      <c r="H268" s="3"/>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row>
    <row r="269" spans="1:101" s="9" customFormat="1" ht="15" customHeight="1">
      <c r="A269" s="26"/>
      <c r="B269" s="1"/>
      <c r="D269" s="3"/>
      <c r="E269" s="3"/>
      <c r="F269" s="3"/>
      <c r="G269" s="3"/>
      <c r="H269" s="3"/>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row>
    <row r="270" spans="1:101" s="9" customFormat="1" ht="15" customHeight="1">
      <c r="A270" s="26"/>
      <c r="B270" s="1"/>
      <c r="D270" s="3"/>
      <c r="E270" s="3"/>
      <c r="F270" s="3"/>
      <c r="G270" s="3"/>
      <c r="H270" s="3"/>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row>
    <row r="271" spans="1:101" s="9" customFormat="1" ht="15" customHeight="1">
      <c r="A271" s="26"/>
      <c r="B271" s="1"/>
      <c r="D271" s="3"/>
      <c r="E271" s="3"/>
      <c r="F271" s="3"/>
      <c r="G271" s="3"/>
      <c r="H271" s="3"/>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row>
    <row r="272" spans="1:101" s="9" customFormat="1" ht="15" customHeight="1">
      <c r="A272" s="26"/>
      <c r="B272" s="1"/>
      <c r="D272" s="3"/>
      <c r="E272" s="3"/>
      <c r="F272" s="3"/>
      <c r="G272" s="3"/>
      <c r="H272" s="3"/>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row>
    <row r="273" spans="1:101" s="9" customFormat="1" ht="15" customHeight="1">
      <c r="A273" s="26"/>
      <c r="B273" s="1"/>
      <c r="D273" s="3"/>
      <c r="E273" s="3"/>
      <c r="F273" s="3"/>
      <c r="G273" s="3"/>
      <c r="H273" s="3"/>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row>
    <row r="274" spans="1:101" s="9" customFormat="1" ht="15" customHeight="1">
      <c r="A274" s="26"/>
      <c r="B274" s="1"/>
      <c r="D274" s="3"/>
      <c r="E274" s="3"/>
      <c r="F274" s="3"/>
      <c r="G274" s="3"/>
      <c r="H274" s="3"/>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row>
    <row r="275" spans="1:101" s="9" customFormat="1" ht="15" customHeight="1">
      <c r="A275" s="26"/>
      <c r="B275" s="1"/>
      <c r="D275" s="3"/>
      <c r="E275" s="3"/>
      <c r="F275" s="3"/>
      <c r="G275" s="3"/>
      <c r="H275" s="3"/>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row>
    <row r="276" spans="1:101" s="9" customFormat="1" ht="15" customHeight="1">
      <c r="A276" s="26"/>
      <c r="B276" s="1"/>
      <c r="D276" s="3"/>
      <c r="E276" s="3"/>
      <c r="F276" s="3"/>
      <c r="G276" s="3"/>
      <c r="H276" s="3"/>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row>
    <row r="277" spans="1:101" s="9" customFormat="1" ht="15" customHeight="1">
      <c r="A277" s="26"/>
      <c r="B277" s="1"/>
      <c r="D277" s="3"/>
      <c r="E277" s="3"/>
      <c r="F277" s="3"/>
      <c r="G277" s="3"/>
      <c r="H277" s="3"/>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row>
    <row r="278" spans="1:101" s="9" customFormat="1" ht="15" customHeight="1">
      <c r="A278" s="26"/>
      <c r="B278" s="1"/>
      <c r="D278" s="3"/>
      <c r="E278" s="3"/>
      <c r="F278" s="3"/>
      <c r="G278" s="3"/>
      <c r="H278" s="3"/>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row>
    <row r="279" spans="1:101" s="9" customFormat="1" ht="15" customHeight="1">
      <c r="A279" s="26"/>
      <c r="B279" s="1"/>
      <c r="D279" s="3"/>
      <c r="E279" s="3"/>
      <c r="F279" s="3"/>
      <c r="G279" s="3"/>
      <c r="H279" s="3"/>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row>
    <row r="280" spans="1:101" s="9" customFormat="1" ht="15" customHeight="1">
      <c r="A280" s="26"/>
      <c r="B280" s="1"/>
      <c r="D280" s="3"/>
      <c r="E280" s="3"/>
      <c r="F280" s="3"/>
      <c r="G280" s="3"/>
      <c r="H280" s="3"/>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row>
    <row r="281" spans="1:101" s="9" customFormat="1" ht="15" customHeight="1">
      <c r="A281" s="26"/>
      <c r="B281" s="1"/>
      <c r="D281" s="3"/>
      <c r="E281" s="3"/>
      <c r="F281" s="3"/>
      <c r="G281" s="3"/>
      <c r="H281" s="3"/>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row>
    <row r="282" spans="1:101" s="9" customFormat="1" ht="15" customHeight="1">
      <c r="A282" s="26"/>
      <c r="B282" s="1"/>
      <c r="D282" s="3"/>
      <c r="E282" s="3"/>
      <c r="F282" s="3"/>
      <c r="G282" s="3"/>
      <c r="H282" s="3"/>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row>
    <row r="283" spans="1:101" s="9" customFormat="1" ht="15" customHeight="1">
      <c r="A283" s="26"/>
      <c r="B283" s="1"/>
      <c r="D283" s="3"/>
      <c r="E283" s="3"/>
      <c r="F283" s="3"/>
      <c r="G283" s="3"/>
      <c r="H283" s="3"/>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row>
    <row r="284" spans="1:101" s="9" customFormat="1" ht="15" customHeight="1">
      <c r="A284" s="26"/>
      <c r="B284" s="1"/>
      <c r="D284" s="3"/>
      <c r="E284" s="3"/>
      <c r="F284" s="3"/>
      <c r="G284" s="3"/>
      <c r="H284" s="3"/>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row>
    <row r="285" spans="1:101" s="9" customFormat="1" ht="15" customHeight="1">
      <c r="A285" s="26"/>
      <c r="B285" s="1"/>
      <c r="D285" s="3"/>
      <c r="E285" s="3"/>
      <c r="F285" s="3"/>
      <c r="G285" s="3"/>
      <c r="H285" s="3"/>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row>
    <row r="286" spans="1:101" s="9" customFormat="1" ht="15" customHeight="1">
      <c r="A286" s="26"/>
      <c r="B286" s="1"/>
      <c r="D286" s="3"/>
      <c r="E286" s="3"/>
      <c r="F286" s="3"/>
      <c r="G286" s="3"/>
      <c r="H286" s="3"/>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row>
    <row r="287" spans="1:101" s="9" customFormat="1" ht="15" customHeight="1">
      <c r="A287" s="26"/>
      <c r="B287" s="1"/>
      <c r="D287" s="3"/>
      <c r="E287" s="3"/>
      <c r="F287" s="3"/>
      <c r="G287" s="3"/>
      <c r="H287" s="3"/>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row>
    <row r="288" spans="1:101" s="9" customFormat="1" ht="15" customHeight="1">
      <c r="A288" s="26"/>
      <c r="B288" s="1"/>
      <c r="D288" s="3"/>
      <c r="E288" s="3"/>
      <c r="F288" s="3"/>
      <c r="G288" s="3"/>
      <c r="H288" s="3"/>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row>
    <row r="289" spans="1:101" s="9" customFormat="1" ht="15" customHeight="1">
      <c r="A289" s="26"/>
      <c r="B289" s="1"/>
      <c r="D289" s="3"/>
      <c r="E289" s="3"/>
      <c r="F289" s="3"/>
      <c r="G289" s="3"/>
      <c r="H289" s="3"/>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row>
    <row r="290" spans="1:101" s="9" customFormat="1" ht="15" customHeight="1">
      <c r="A290" s="26"/>
      <c r="B290" s="1"/>
      <c r="D290" s="3"/>
      <c r="E290" s="3"/>
      <c r="F290" s="3"/>
      <c r="G290" s="3"/>
      <c r="H290" s="3"/>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row>
    <row r="291" spans="1:101" s="9" customFormat="1" ht="15" customHeight="1">
      <c r="A291" s="26"/>
      <c r="B291" s="1"/>
      <c r="D291" s="3"/>
      <c r="E291" s="3"/>
      <c r="F291" s="3"/>
      <c r="G291" s="3"/>
      <c r="H291" s="3"/>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row>
    <row r="292" spans="1:101" s="9" customFormat="1" ht="15" customHeight="1">
      <c r="A292" s="26"/>
      <c r="B292" s="1"/>
      <c r="D292" s="3"/>
      <c r="E292" s="3"/>
      <c r="F292" s="3"/>
      <c r="G292" s="3"/>
      <c r="H292" s="3"/>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row>
    <row r="293" spans="1:101" s="9" customFormat="1" ht="15" customHeight="1">
      <c r="A293" s="26"/>
      <c r="B293" s="1"/>
      <c r="D293" s="3"/>
      <c r="E293" s="3"/>
      <c r="F293" s="3"/>
      <c r="G293" s="3"/>
      <c r="H293" s="3"/>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row>
    <row r="294" spans="1:101" s="9" customFormat="1" ht="15" customHeight="1">
      <c r="A294" s="26"/>
      <c r="B294" s="1"/>
      <c r="D294" s="3"/>
      <c r="E294" s="3"/>
      <c r="F294" s="3"/>
      <c r="G294" s="3"/>
      <c r="H294" s="3"/>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row>
    <row r="295" spans="1:101" s="9" customFormat="1" ht="15" customHeight="1">
      <c r="A295" s="26"/>
      <c r="B295" s="1"/>
      <c r="D295" s="3"/>
      <c r="E295" s="3"/>
      <c r="F295" s="3"/>
      <c r="G295" s="3"/>
      <c r="H295" s="3"/>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row>
    <row r="296" spans="1:101" s="9" customFormat="1" ht="15" customHeight="1">
      <c r="A296" s="26"/>
      <c r="B296" s="1"/>
      <c r="D296" s="3"/>
      <c r="E296" s="3"/>
      <c r="F296" s="3"/>
      <c r="G296" s="3"/>
      <c r="H296" s="3"/>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row>
    <row r="297" spans="1:101" s="9" customFormat="1" ht="15" customHeight="1">
      <c r="A297" s="26"/>
      <c r="B297" s="1"/>
      <c r="D297" s="3"/>
      <c r="E297" s="3"/>
      <c r="F297" s="3"/>
      <c r="G297" s="3"/>
      <c r="H297" s="3"/>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row>
    <row r="298" spans="1:101" s="9" customFormat="1" ht="15" customHeight="1">
      <c r="A298" s="26"/>
      <c r="B298" s="1"/>
      <c r="D298" s="3"/>
      <c r="E298" s="3"/>
      <c r="F298" s="3"/>
      <c r="G298" s="3"/>
      <c r="H298" s="3"/>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row>
    <row r="299" spans="1:101" s="9" customFormat="1" ht="15" customHeight="1">
      <c r="A299" s="26"/>
      <c r="B299" s="1"/>
      <c r="D299" s="3"/>
      <c r="E299" s="3"/>
      <c r="F299" s="3"/>
      <c r="G299" s="3"/>
      <c r="H299" s="3"/>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row>
    <row r="300" spans="1:101" s="9" customFormat="1" ht="15" customHeight="1">
      <c r="A300" s="26"/>
      <c r="B300" s="1"/>
      <c r="D300" s="3"/>
      <c r="E300" s="3"/>
      <c r="F300" s="3"/>
      <c r="G300" s="3"/>
      <c r="H300" s="3"/>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row>
    <row r="301" spans="1:101" s="9" customFormat="1" ht="15" customHeight="1">
      <c r="A301" s="26"/>
      <c r="B301" s="1"/>
      <c r="D301" s="3"/>
      <c r="E301" s="3"/>
      <c r="F301" s="3"/>
      <c r="G301" s="3"/>
      <c r="H301" s="3"/>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row>
    <row r="302" spans="1:101" s="9" customFormat="1" ht="15" customHeight="1">
      <c r="A302" s="26"/>
      <c r="B302" s="1"/>
      <c r="D302" s="3"/>
      <c r="E302" s="3"/>
      <c r="F302" s="3"/>
      <c r="G302" s="3"/>
      <c r="H302" s="3"/>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row>
    <row r="303" spans="1:101" s="9" customFormat="1" ht="15" customHeight="1">
      <c r="A303" s="26"/>
      <c r="B303" s="1"/>
      <c r="D303" s="3"/>
      <c r="E303" s="3"/>
      <c r="F303" s="3"/>
      <c r="G303" s="3"/>
      <c r="H303" s="3"/>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row>
    <row r="304" spans="1:101" s="9" customFormat="1" ht="15" customHeight="1">
      <c r="A304" s="26"/>
      <c r="B304" s="1"/>
      <c r="D304" s="3"/>
      <c r="E304" s="3"/>
      <c r="F304" s="3"/>
      <c r="G304" s="3"/>
      <c r="H304" s="3"/>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row>
    <row r="305" spans="1:101" s="9" customFormat="1" ht="15" customHeight="1">
      <c r="A305" s="26"/>
      <c r="B305" s="1"/>
      <c r="D305" s="3"/>
      <c r="E305" s="3"/>
      <c r="F305" s="3"/>
      <c r="G305" s="3"/>
      <c r="H305" s="3"/>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row>
    <row r="306" spans="1:101" s="9" customFormat="1" ht="15" customHeight="1">
      <c r="A306" s="26"/>
      <c r="B306" s="1"/>
      <c r="D306" s="3"/>
      <c r="E306" s="3"/>
      <c r="F306" s="3"/>
      <c r="G306" s="3"/>
      <c r="H306" s="3"/>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row>
    <row r="307" spans="1:101" s="9" customFormat="1" ht="15" customHeight="1">
      <c r="A307" s="26"/>
      <c r="B307" s="1"/>
      <c r="D307" s="3"/>
      <c r="E307" s="3"/>
      <c r="F307" s="3"/>
      <c r="G307" s="3"/>
      <c r="H307" s="3"/>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row>
    <row r="308" spans="1:101" s="9" customFormat="1" ht="15" customHeight="1">
      <c r="A308" s="26"/>
      <c r="B308" s="1"/>
      <c r="D308" s="3"/>
      <c r="E308" s="3"/>
      <c r="F308" s="3"/>
      <c r="G308" s="3"/>
      <c r="H308" s="3"/>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row>
    <row r="309" spans="1:101" s="9" customFormat="1" ht="15" customHeight="1">
      <c r="A309" s="26"/>
      <c r="B309" s="1"/>
      <c r="D309" s="3"/>
      <c r="E309" s="3"/>
      <c r="F309" s="3"/>
      <c r="G309" s="3"/>
      <c r="H309" s="3"/>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row>
    <row r="310" spans="1:101" s="9" customFormat="1" ht="15" customHeight="1">
      <c r="A310" s="26"/>
      <c r="B310" s="1"/>
      <c r="D310" s="3"/>
      <c r="E310" s="3"/>
      <c r="F310" s="3"/>
      <c r="G310" s="3"/>
      <c r="H310" s="3"/>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row>
    <row r="311" spans="1:101" s="9" customFormat="1" ht="15" customHeight="1">
      <c r="A311" s="26"/>
      <c r="B311" s="1"/>
      <c r="D311" s="3"/>
      <c r="E311" s="3"/>
      <c r="F311" s="3"/>
      <c r="G311" s="3"/>
      <c r="H311" s="3"/>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row>
    <row r="312" spans="1:101" s="9" customFormat="1" ht="15" customHeight="1">
      <c r="A312" s="26"/>
      <c r="B312" s="1"/>
      <c r="D312" s="3"/>
      <c r="E312" s="3"/>
      <c r="F312" s="3"/>
      <c r="G312" s="3"/>
      <c r="H312" s="3"/>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row>
    <row r="313" spans="1:101" s="9" customFormat="1" ht="15" customHeight="1">
      <c r="A313" s="26"/>
      <c r="B313" s="1"/>
      <c r="D313" s="3"/>
      <c r="E313" s="3"/>
      <c r="F313" s="3"/>
      <c r="G313" s="3"/>
      <c r="H313" s="3"/>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row>
    <row r="314" spans="1:101" s="9" customFormat="1" ht="15" customHeight="1">
      <c r="A314" s="26"/>
      <c r="B314" s="1"/>
      <c r="D314" s="3"/>
      <c r="E314" s="3"/>
      <c r="F314" s="3"/>
      <c r="G314" s="3"/>
      <c r="H314" s="3"/>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row>
    <row r="315" spans="1:101" s="9" customFormat="1" ht="15" customHeight="1">
      <c r="A315" s="26"/>
      <c r="B315" s="1"/>
      <c r="D315" s="3"/>
      <c r="E315" s="3"/>
      <c r="F315" s="3"/>
      <c r="G315" s="3"/>
      <c r="H315" s="3"/>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row>
    <row r="316" spans="1:101" s="9" customFormat="1" ht="15" customHeight="1">
      <c r="A316" s="26"/>
      <c r="B316" s="1"/>
      <c r="D316" s="3"/>
      <c r="E316" s="3"/>
      <c r="F316" s="3"/>
      <c r="G316" s="3"/>
      <c r="H316" s="3"/>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row>
    <row r="317" spans="1:101" s="9" customFormat="1" ht="15" customHeight="1">
      <c r="A317" s="26"/>
      <c r="B317" s="1"/>
      <c r="D317" s="3"/>
      <c r="E317" s="3"/>
      <c r="F317" s="3"/>
      <c r="G317" s="3"/>
      <c r="H317" s="3"/>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row>
    <row r="318" spans="1:101" s="9" customFormat="1" ht="15" customHeight="1">
      <c r="A318" s="26"/>
      <c r="B318" s="1"/>
      <c r="D318" s="3"/>
      <c r="E318" s="3"/>
      <c r="F318" s="3"/>
      <c r="G318" s="3"/>
      <c r="H318" s="3"/>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row>
    <row r="319" spans="1:101" s="9" customFormat="1" ht="15" customHeight="1">
      <c r="A319" s="26"/>
      <c r="B319" s="1"/>
      <c r="D319" s="3"/>
      <c r="E319" s="3"/>
      <c r="F319" s="3"/>
      <c r="G319" s="3"/>
      <c r="H319" s="3"/>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row>
    <row r="320" spans="1:101" s="9" customFormat="1" ht="15" customHeight="1">
      <c r="A320" s="26"/>
      <c r="B320" s="1"/>
      <c r="D320" s="3"/>
      <c r="E320" s="3"/>
      <c r="F320" s="3"/>
      <c r="G320" s="3"/>
      <c r="H320" s="3"/>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row>
    <row r="321" spans="1:101" s="9" customFormat="1" ht="15" customHeight="1">
      <c r="A321" s="26"/>
      <c r="B321" s="1"/>
      <c r="D321" s="3"/>
      <c r="E321" s="3"/>
      <c r="F321" s="3"/>
      <c r="G321" s="3"/>
      <c r="H321" s="3"/>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row>
    <row r="322" spans="1:101" s="9" customFormat="1" ht="15" customHeight="1">
      <c r="A322" s="26"/>
      <c r="B322" s="1"/>
      <c r="D322" s="3"/>
      <c r="E322" s="3"/>
      <c r="F322" s="3"/>
      <c r="G322" s="3"/>
      <c r="H322" s="3"/>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row>
    <row r="323" spans="1:101" s="9" customFormat="1" ht="15" customHeight="1">
      <c r="A323" s="26"/>
      <c r="B323" s="1"/>
      <c r="D323" s="3"/>
      <c r="E323" s="3"/>
      <c r="F323" s="3"/>
      <c r="G323" s="3"/>
      <c r="H323" s="3"/>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row>
    <row r="324" spans="1:101" s="9" customFormat="1" ht="15" customHeight="1">
      <c r="A324" s="26"/>
      <c r="B324" s="1"/>
      <c r="D324" s="3"/>
      <c r="E324" s="3"/>
      <c r="F324" s="3"/>
      <c r="G324" s="3"/>
      <c r="H324" s="3"/>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row>
    <row r="325" spans="1:101" s="9" customFormat="1" ht="15" customHeight="1">
      <c r="A325" s="26"/>
      <c r="B325" s="1"/>
      <c r="D325" s="3"/>
      <c r="E325" s="3"/>
      <c r="F325" s="3"/>
      <c r="G325" s="3"/>
      <c r="H325" s="3"/>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row>
    <row r="326" spans="1:101" s="9" customFormat="1" ht="15" customHeight="1">
      <c r="A326" s="26"/>
      <c r="B326" s="1"/>
      <c r="D326" s="3"/>
      <c r="E326" s="3"/>
      <c r="F326" s="3"/>
      <c r="G326" s="3"/>
      <c r="H326" s="3"/>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row>
    <row r="327" spans="1:101" s="9" customFormat="1" ht="15" customHeight="1">
      <c r="A327" s="26"/>
      <c r="B327" s="1"/>
      <c r="D327" s="3"/>
      <c r="E327" s="3"/>
      <c r="F327" s="3"/>
      <c r="G327" s="3"/>
      <c r="H327" s="3"/>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row>
    <row r="328" spans="1:101" s="9" customFormat="1" ht="15" customHeight="1">
      <c r="A328" s="26"/>
      <c r="B328" s="1"/>
      <c r="D328" s="3"/>
      <c r="E328" s="3"/>
      <c r="F328" s="3"/>
      <c r="G328" s="3"/>
      <c r="H328" s="3"/>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row>
    <row r="329" spans="1:101" s="9" customFormat="1" ht="15" customHeight="1">
      <c r="A329" s="26"/>
      <c r="B329" s="1"/>
      <c r="D329" s="3"/>
      <c r="E329" s="3"/>
      <c r="F329" s="3"/>
      <c r="G329" s="3"/>
      <c r="H329" s="3"/>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row>
    <row r="330" spans="1:101" s="9" customFormat="1" ht="15" customHeight="1">
      <c r="A330" s="26"/>
      <c r="B330" s="1"/>
      <c r="D330" s="3"/>
      <c r="E330" s="3"/>
      <c r="F330" s="3"/>
      <c r="G330" s="3"/>
      <c r="H330" s="3"/>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row>
    <row r="331" spans="1:101" s="9" customFormat="1" ht="15" customHeight="1">
      <c r="A331" s="26"/>
      <c r="B331" s="1"/>
      <c r="D331" s="3"/>
      <c r="E331" s="3"/>
      <c r="F331" s="3"/>
      <c r="G331" s="3"/>
      <c r="H331" s="3"/>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row>
    <row r="332" spans="1:101" s="9" customFormat="1" ht="15" customHeight="1">
      <c r="A332" s="26"/>
      <c r="B332" s="1"/>
      <c r="D332" s="3"/>
      <c r="E332" s="3"/>
      <c r="F332" s="3"/>
      <c r="G332" s="3"/>
      <c r="H332" s="3"/>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row>
    <row r="333" spans="1:101" s="9" customFormat="1" ht="15" customHeight="1">
      <c r="A333" s="26"/>
      <c r="B333" s="1"/>
      <c r="D333" s="3"/>
      <c r="E333" s="3"/>
      <c r="F333" s="3"/>
      <c r="G333" s="3"/>
      <c r="H333" s="3"/>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row>
    <row r="334" spans="1:101" s="9" customFormat="1" ht="15" customHeight="1">
      <c r="A334" s="26"/>
      <c r="B334" s="1"/>
      <c r="D334" s="3"/>
      <c r="E334" s="3"/>
      <c r="F334" s="3"/>
      <c r="G334" s="3"/>
      <c r="H334" s="3"/>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row>
    <row r="335" spans="1:101" s="9" customFormat="1" ht="15" customHeight="1">
      <c r="A335" s="26"/>
      <c r="B335" s="1"/>
      <c r="D335" s="3"/>
      <c r="E335" s="3"/>
      <c r="F335" s="3"/>
      <c r="G335" s="3"/>
      <c r="H335" s="3"/>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row>
    <row r="336" spans="1:101" s="9" customFormat="1" ht="15" customHeight="1">
      <c r="A336" s="26"/>
      <c r="B336" s="1"/>
      <c r="D336" s="3"/>
      <c r="E336" s="3"/>
      <c r="F336" s="3"/>
      <c r="G336" s="3"/>
      <c r="H336" s="3"/>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row>
    <row r="337" spans="1:101" s="9" customFormat="1" ht="15" customHeight="1">
      <c r="A337" s="26"/>
      <c r="B337" s="1"/>
      <c r="D337" s="3"/>
      <c r="E337" s="3"/>
      <c r="F337" s="3"/>
      <c r="G337" s="3"/>
      <c r="H337" s="3"/>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row>
    <row r="338" spans="1:101" s="9" customFormat="1" ht="15" customHeight="1">
      <c r="A338" s="26"/>
      <c r="B338" s="1"/>
      <c r="D338" s="3"/>
      <c r="E338" s="3"/>
      <c r="F338" s="3"/>
      <c r="G338" s="3"/>
      <c r="H338" s="3"/>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row>
    <row r="339" spans="1:101" s="9" customFormat="1" ht="15" customHeight="1">
      <c r="A339" s="26"/>
      <c r="B339" s="1"/>
      <c r="D339" s="3"/>
      <c r="E339" s="3"/>
      <c r="F339" s="3"/>
      <c r="G339" s="3"/>
      <c r="H339" s="3"/>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row>
    <row r="340" spans="1:101" s="9" customFormat="1" ht="15" customHeight="1">
      <c r="A340" s="26"/>
      <c r="B340" s="1"/>
      <c r="D340" s="3"/>
      <c r="E340" s="3"/>
      <c r="F340" s="3"/>
      <c r="G340" s="3"/>
      <c r="H340" s="3"/>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row>
    <row r="341" spans="1:101" s="9" customFormat="1" ht="15" customHeight="1">
      <c r="A341" s="26"/>
      <c r="B341" s="1"/>
      <c r="D341" s="3"/>
      <c r="E341" s="3"/>
      <c r="F341" s="3"/>
      <c r="G341" s="3"/>
      <c r="H341" s="3"/>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row>
    <row r="342" spans="1:101" s="9" customFormat="1" ht="15" customHeight="1">
      <c r="A342" s="26"/>
      <c r="B342" s="1"/>
      <c r="D342" s="3"/>
      <c r="E342" s="3"/>
      <c r="F342" s="3"/>
      <c r="G342" s="3"/>
      <c r="H342" s="3"/>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row>
    <row r="343" spans="1:101" s="9" customFormat="1" ht="15" customHeight="1">
      <c r="A343" s="26"/>
      <c r="B343" s="1"/>
      <c r="D343" s="3"/>
      <c r="E343" s="3"/>
      <c r="F343" s="3"/>
      <c r="G343" s="3"/>
      <c r="H343" s="3"/>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row>
    <row r="344" spans="1:101" s="9" customFormat="1" ht="15" customHeight="1">
      <c r="A344" s="26"/>
      <c r="B344" s="1"/>
      <c r="D344" s="3"/>
      <c r="E344" s="3"/>
      <c r="F344" s="3"/>
      <c r="G344" s="3"/>
      <c r="H344" s="3"/>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row>
    <row r="345" spans="1:101" s="9" customFormat="1" ht="15" customHeight="1">
      <c r="A345" s="26"/>
      <c r="B345" s="1"/>
      <c r="D345" s="3"/>
      <c r="E345" s="3"/>
      <c r="F345" s="3"/>
      <c r="G345" s="3"/>
      <c r="H345" s="3"/>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row>
    <row r="346" spans="1:101" s="9" customFormat="1" ht="15" customHeight="1">
      <c r="A346" s="26"/>
      <c r="B346" s="1"/>
      <c r="D346" s="3"/>
      <c r="E346" s="3"/>
      <c r="F346" s="3"/>
      <c r="G346" s="3"/>
      <c r="H346" s="3"/>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row>
    <row r="347" spans="1:101" s="9" customFormat="1" ht="15" customHeight="1">
      <c r="A347" s="26"/>
      <c r="B347" s="1"/>
      <c r="D347" s="3"/>
      <c r="E347" s="3"/>
      <c r="F347" s="3"/>
      <c r="G347" s="3"/>
      <c r="H347" s="3"/>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row>
    <row r="348" spans="1:101" s="9" customFormat="1" ht="15" customHeight="1">
      <c r="A348" s="26"/>
      <c r="B348" s="1"/>
      <c r="D348" s="3"/>
      <c r="E348" s="3"/>
      <c r="F348" s="3"/>
      <c r="G348" s="3"/>
      <c r="H348" s="3"/>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row>
    <row r="349" spans="1:101" s="9" customFormat="1" ht="15" customHeight="1">
      <c r="A349" s="26"/>
      <c r="B349" s="1"/>
      <c r="D349" s="3"/>
      <c r="E349" s="3"/>
      <c r="F349" s="3"/>
      <c r="G349" s="3"/>
      <c r="H349" s="3"/>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row>
    <row r="350" spans="1:101" s="9" customFormat="1" ht="15" customHeight="1">
      <c r="A350" s="26"/>
      <c r="B350" s="1"/>
      <c r="D350" s="3"/>
      <c r="E350" s="3"/>
      <c r="F350" s="3"/>
      <c r="G350" s="3"/>
      <c r="H350" s="3"/>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row>
    <row r="351" spans="1:101" s="9" customFormat="1" ht="15" customHeight="1">
      <c r="A351" s="26"/>
      <c r="B351" s="1"/>
      <c r="D351" s="3"/>
      <c r="E351" s="3"/>
      <c r="F351" s="3"/>
      <c r="G351" s="3"/>
      <c r="H351" s="3"/>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row>
    <row r="352" spans="1:101" s="9" customFormat="1" ht="15" customHeight="1">
      <c r="A352" s="26"/>
      <c r="B352" s="1"/>
      <c r="D352" s="3"/>
      <c r="E352" s="3"/>
      <c r="F352" s="3"/>
      <c r="G352" s="3"/>
      <c r="H352" s="3"/>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row>
    <row r="353" spans="1:101" s="9" customFormat="1" ht="15" customHeight="1">
      <c r="A353" s="26"/>
      <c r="B353" s="1"/>
      <c r="D353" s="3"/>
      <c r="E353" s="3"/>
      <c r="F353" s="3"/>
      <c r="G353" s="3"/>
      <c r="H353" s="3"/>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row>
    <row r="354" spans="1:101" s="9" customFormat="1" ht="15" customHeight="1">
      <c r="A354" s="26"/>
      <c r="B354" s="1"/>
      <c r="D354" s="3"/>
      <c r="E354" s="3"/>
      <c r="F354" s="3"/>
      <c r="G354" s="3"/>
      <c r="H354" s="3"/>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row>
    <row r="355" spans="1:101" s="9" customFormat="1" ht="15" customHeight="1">
      <c r="A355" s="26"/>
      <c r="B355" s="1"/>
      <c r="D355" s="3"/>
      <c r="E355" s="3"/>
      <c r="F355" s="3"/>
      <c r="G355" s="3"/>
      <c r="H355" s="3"/>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row>
    <row r="356" spans="1:101" s="9" customFormat="1" ht="15" customHeight="1">
      <c r="A356" s="26"/>
      <c r="B356" s="1"/>
      <c r="D356" s="3"/>
      <c r="E356" s="3"/>
      <c r="F356" s="3"/>
      <c r="G356" s="3"/>
      <c r="H356" s="3"/>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row>
    <row r="357" spans="1:101" s="9" customFormat="1" ht="15" customHeight="1">
      <c r="A357" s="26"/>
      <c r="B357" s="1"/>
      <c r="D357" s="3"/>
      <c r="E357" s="3"/>
      <c r="F357" s="3"/>
      <c r="G357" s="3"/>
      <c r="H357" s="3"/>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row>
    <row r="358" spans="1:101" s="9" customFormat="1" ht="15" customHeight="1">
      <c r="A358" s="26"/>
      <c r="B358" s="1"/>
      <c r="D358" s="3"/>
      <c r="E358" s="3"/>
      <c r="F358" s="3"/>
      <c r="G358" s="3"/>
      <c r="H358" s="3"/>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row>
    <row r="359" spans="1:101" s="9" customFormat="1" ht="15" customHeight="1">
      <c r="A359" s="26"/>
      <c r="B359" s="1"/>
      <c r="D359" s="3"/>
      <c r="E359" s="3"/>
      <c r="F359" s="3"/>
      <c r="G359" s="3"/>
      <c r="H359" s="3"/>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row>
    <row r="360" spans="1:101" s="9" customFormat="1" ht="15" customHeight="1">
      <c r="A360" s="26"/>
      <c r="B360" s="1"/>
      <c r="D360" s="3"/>
      <c r="E360" s="3"/>
      <c r="F360" s="3"/>
      <c r="G360" s="3"/>
      <c r="H360" s="3"/>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row>
    <row r="361" spans="1:101" s="9" customFormat="1" ht="15" customHeight="1">
      <c r="A361" s="26"/>
      <c r="B361" s="1"/>
      <c r="D361" s="3"/>
      <c r="E361" s="3"/>
      <c r="F361" s="3"/>
      <c r="G361" s="3"/>
      <c r="H361" s="3"/>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row>
    <row r="362" spans="1:101" s="9" customFormat="1" ht="15" customHeight="1">
      <c r="A362" s="26"/>
      <c r="B362" s="1"/>
      <c r="D362" s="3"/>
      <c r="E362" s="3"/>
      <c r="F362" s="3"/>
      <c r="G362" s="3"/>
      <c r="H362" s="3"/>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row>
    <row r="363" spans="1:101" s="9" customFormat="1" ht="15" customHeight="1">
      <c r="A363" s="26"/>
      <c r="B363" s="1"/>
      <c r="D363" s="3"/>
      <c r="E363" s="3"/>
      <c r="F363" s="3"/>
      <c r="G363" s="3"/>
      <c r="H363" s="3"/>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row>
    <row r="364" spans="1:101" s="9" customFormat="1" ht="15" customHeight="1">
      <c r="A364" s="26"/>
      <c r="B364" s="1"/>
      <c r="D364" s="3"/>
      <c r="E364" s="3"/>
      <c r="F364" s="3"/>
      <c r="G364" s="3"/>
      <c r="H364" s="3"/>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row>
    <row r="365" spans="1:101" s="9" customFormat="1" ht="15" customHeight="1">
      <c r="A365" s="26"/>
      <c r="B365" s="1"/>
      <c r="D365" s="3"/>
      <c r="E365" s="3"/>
      <c r="F365" s="3"/>
      <c r="G365" s="3"/>
      <c r="H365" s="3"/>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row>
    <row r="366" spans="1:101" s="9" customFormat="1" ht="15" customHeight="1">
      <c r="A366" s="26"/>
      <c r="B366" s="1"/>
      <c r="D366" s="3"/>
      <c r="E366" s="3"/>
      <c r="F366" s="3"/>
      <c r="G366" s="3"/>
      <c r="H366" s="3"/>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row>
    <row r="367" spans="1:101" s="9" customFormat="1" ht="15" customHeight="1">
      <c r="A367" s="26"/>
      <c r="B367" s="1"/>
      <c r="D367" s="3"/>
      <c r="E367" s="3"/>
      <c r="F367" s="3"/>
      <c r="G367" s="3"/>
      <c r="H367" s="3"/>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row>
    <row r="368" spans="1:101" s="9" customFormat="1" ht="15" customHeight="1">
      <c r="A368" s="26"/>
      <c r="B368" s="1"/>
      <c r="D368" s="3"/>
      <c r="E368" s="3"/>
      <c r="F368" s="3"/>
      <c r="G368" s="3"/>
      <c r="H368" s="3"/>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row>
    <row r="369" spans="1:101" s="9" customFormat="1" ht="15" customHeight="1">
      <c r="A369" s="26"/>
      <c r="B369" s="1"/>
      <c r="D369" s="3"/>
      <c r="E369" s="3"/>
      <c r="F369" s="3"/>
      <c r="G369" s="3"/>
      <c r="H369" s="3"/>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row>
    <row r="370" spans="1:101" s="9" customFormat="1" ht="15" customHeight="1">
      <c r="A370" s="26"/>
      <c r="B370" s="1"/>
      <c r="D370" s="3"/>
      <c r="E370" s="3"/>
      <c r="F370" s="3"/>
      <c r="G370" s="3"/>
      <c r="H370" s="3"/>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row>
    <row r="371" spans="1:101" s="9" customFormat="1" ht="15" customHeight="1">
      <c r="A371" s="26"/>
      <c r="B371" s="1"/>
      <c r="D371" s="3"/>
      <c r="E371" s="3"/>
      <c r="F371" s="3"/>
      <c r="G371" s="3"/>
      <c r="H371" s="3"/>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row>
    <row r="372" spans="1:101" s="9" customFormat="1" ht="15" customHeight="1">
      <c r="A372" s="26"/>
      <c r="B372" s="1"/>
      <c r="D372" s="3"/>
      <c r="E372" s="3"/>
      <c r="F372" s="3"/>
      <c r="G372" s="3"/>
      <c r="H372" s="3"/>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row>
    <row r="373" spans="1:101" s="9" customFormat="1" ht="15" customHeight="1">
      <c r="A373" s="26"/>
      <c r="B373" s="1"/>
      <c r="D373" s="3"/>
      <c r="E373" s="3"/>
      <c r="F373" s="3"/>
      <c r="G373" s="3"/>
      <c r="H373" s="3"/>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row>
    <row r="374" spans="1:101" s="9" customFormat="1" ht="15" customHeight="1">
      <c r="A374" s="26"/>
      <c r="B374" s="1"/>
      <c r="D374" s="3"/>
      <c r="E374" s="3"/>
      <c r="F374" s="3"/>
      <c r="G374" s="3"/>
      <c r="H374" s="3"/>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row>
    <row r="375" spans="1:101" s="9" customFormat="1" ht="15" customHeight="1">
      <c r="A375" s="26"/>
      <c r="B375" s="1"/>
      <c r="D375" s="3"/>
      <c r="E375" s="3"/>
      <c r="F375" s="3"/>
      <c r="G375" s="3"/>
      <c r="H375" s="3"/>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row>
    <row r="376" spans="1:101" s="9" customFormat="1" ht="15" customHeight="1">
      <c r="A376" s="26"/>
      <c r="B376" s="1"/>
      <c r="D376" s="3"/>
      <c r="E376" s="3"/>
      <c r="F376" s="3"/>
      <c r="G376" s="3"/>
      <c r="H376" s="3"/>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row>
    <row r="377" spans="1:101" s="9" customFormat="1" ht="15" customHeight="1">
      <c r="A377" s="26"/>
      <c r="B377" s="1"/>
      <c r="D377" s="3"/>
      <c r="E377" s="3"/>
      <c r="F377" s="3"/>
      <c r="G377" s="3"/>
      <c r="H377" s="3"/>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row>
    <row r="378" spans="1:101" s="9" customFormat="1" ht="15" customHeight="1">
      <c r="A378" s="26"/>
      <c r="B378" s="1"/>
      <c r="D378" s="3"/>
      <c r="E378" s="3"/>
      <c r="F378" s="3"/>
      <c r="G378" s="3"/>
      <c r="H378" s="3"/>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row>
    <row r="379" spans="1:101" s="9" customFormat="1" ht="15" customHeight="1">
      <c r="A379" s="26"/>
      <c r="B379" s="1"/>
      <c r="D379" s="3"/>
      <c r="E379" s="3"/>
      <c r="F379" s="3"/>
      <c r="G379" s="3"/>
      <c r="H379" s="3"/>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row>
    <row r="380" spans="1:101" s="9" customFormat="1" ht="15" customHeight="1">
      <c r="A380" s="26"/>
      <c r="B380" s="1"/>
      <c r="D380" s="3"/>
      <c r="E380" s="3"/>
      <c r="F380" s="3"/>
      <c r="G380" s="3"/>
      <c r="H380" s="3"/>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row>
    <row r="381" spans="1:101" s="9" customFormat="1" ht="15" customHeight="1">
      <c r="A381" s="26"/>
      <c r="B381" s="1"/>
      <c r="D381" s="3"/>
      <c r="E381" s="3"/>
      <c r="F381" s="3"/>
      <c r="G381" s="3"/>
      <c r="H381" s="3"/>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row>
    <row r="382" spans="1:101" s="9" customFormat="1" ht="15" customHeight="1">
      <c r="A382" s="26"/>
      <c r="B382" s="1"/>
      <c r="D382" s="3"/>
      <c r="E382" s="3"/>
      <c r="F382" s="3"/>
      <c r="G382" s="3"/>
      <c r="H382" s="3"/>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row>
    <row r="383" spans="1:101" s="9" customFormat="1" ht="15" customHeight="1">
      <c r="A383" s="26"/>
      <c r="B383" s="1"/>
      <c r="D383" s="3"/>
      <c r="E383" s="3"/>
      <c r="F383" s="3"/>
      <c r="G383" s="3"/>
      <c r="H383" s="3"/>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row>
    <row r="384" spans="1:101" s="9" customFormat="1" ht="15" customHeight="1">
      <c r="A384" s="26"/>
      <c r="B384" s="1"/>
      <c r="D384" s="3"/>
      <c r="E384" s="3"/>
      <c r="F384" s="3"/>
      <c r="G384" s="3"/>
      <c r="H384" s="3"/>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row>
    <row r="385" spans="1:101" s="9" customFormat="1" ht="15" customHeight="1">
      <c r="A385" s="26"/>
      <c r="B385" s="1"/>
      <c r="D385" s="3"/>
      <c r="E385" s="3"/>
      <c r="F385" s="3"/>
      <c r="G385" s="3"/>
      <c r="H385" s="3"/>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row>
    <row r="386" spans="1:101" s="9" customFormat="1" ht="15" customHeight="1">
      <c r="A386" s="26"/>
      <c r="B386" s="1"/>
      <c r="D386" s="3"/>
      <c r="E386" s="3"/>
      <c r="F386" s="3"/>
      <c r="G386" s="3"/>
      <c r="H386" s="3"/>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row>
    <row r="387" spans="1:101" s="9" customFormat="1" ht="15" customHeight="1">
      <c r="A387" s="26"/>
      <c r="B387" s="1"/>
      <c r="D387" s="3"/>
      <c r="E387" s="3"/>
      <c r="F387" s="3"/>
      <c r="G387" s="3"/>
      <c r="H387" s="3"/>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row>
    <row r="388" spans="1:101" s="9" customFormat="1" ht="15" customHeight="1">
      <c r="A388" s="26"/>
      <c r="B388" s="1"/>
      <c r="D388" s="3"/>
      <c r="E388" s="3"/>
      <c r="F388" s="3"/>
      <c r="G388" s="3"/>
      <c r="H388" s="3"/>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row>
    <row r="389" spans="1:101" s="9" customFormat="1" ht="15" customHeight="1">
      <c r="A389" s="26"/>
      <c r="B389" s="1"/>
      <c r="D389" s="3"/>
      <c r="E389" s="3"/>
      <c r="F389" s="3"/>
      <c r="G389" s="3"/>
      <c r="H389" s="3"/>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row>
    <row r="390" spans="1:101" s="9" customFormat="1" ht="15" customHeight="1">
      <c r="A390" s="26"/>
      <c r="B390" s="1"/>
      <c r="D390" s="3"/>
      <c r="E390" s="3"/>
      <c r="F390" s="3"/>
      <c r="G390" s="3"/>
      <c r="H390" s="3"/>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row>
    <row r="391" spans="1:101" s="9" customFormat="1" ht="15" customHeight="1">
      <c r="A391" s="26"/>
      <c r="B391" s="1"/>
      <c r="D391" s="3"/>
      <c r="E391" s="3"/>
      <c r="F391" s="3"/>
      <c r="G391" s="3"/>
      <c r="H391" s="3"/>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row>
    <row r="392" spans="1:101" s="9" customFormat="1" ht="15" customHeight="1">
      <c r="A392" s="26"/>
      <c r="B392" s="1"/>
      <c r="D392" s="3"/>
      <c r="E392" s="3"/>
      <c r="F392" s="3"/>
      <c r="G392" s="3"/>
      <c r="H392" s="3"/>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row>
    <row r="393" spans="1:101" s="9" customFormat="1" ht="15" customHeight="1">
      <c r="A393" s="26"/>
      <c r="B393" s="1"/>
      <c r="D393" s="3"/>
      <c r="E393" s="3"/>
      <c r="F393" s="3"/>
      <c r="G393" s="3"/>
      <c r="H393" s="3"/>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row>
    <row r="394" spans="1:101" s="9" customFormat="1" ht="15" customHeight="1">
      <c r="A394" s="26"/>
      <c r="B394" s="1"/>
      <c r="D394" s="3"/>
      <c r="E394" s="3"/>
      <c r="F394" s="3"/>
      <c r="G394" s="3"/>
      <c r="H394" s="3"/>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row>
    <row r="395" spans="1:101" s="9" customFormat="1" ht="15" customHeight="1">
      <c r="A395" s="26"/>
      <c r="B395" s="1"/>
      <c r="D395" s="3"/>
      <c r="E395" s="3"/>
      <c r="F395" s="3"/>
      <c r="G395" s="3"/>
      <c r="H395" s="3"/>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row>
    <row r="396" spans="1:101" s="9" customFormat="1" ht="15" customHeight="1">
      <c r="A396" s="26"/>
      <c r="B396" s="1"/>
      <c r="D396" s="3"/>
      <c r="E396" s="3"/>
      <c r="F396" s="3"/>
      <c r="G396" s="3"/>
      <c r="H396" s="3"/>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row>
    <row r="397" spans="1:101" s="9" customFormat="1" ht="15" customHeight="1">
      <c r="A397" s="26"/>
      <c r="B397" s="1"/>
      <c r="D397" s="3"/>
      <c r="E397" s="3"/>
      <c r="F397" s="3"/>
      <c r="G397" s="3"/>
      <c r="H397" s="3"/>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row>
    <row r="398" spans="1:101" s="9" customFormat="1" ht="15" customHeight="1">
      <c r="A398" s="26"/>
      <c r="B398" s="1"/>
      <c r="D398" s="3"/>
      <c r="E398" s="3"/>
      <c r="F398" s="3"/>
      <c r="G398" s="3"/>
      <c r="H398" s="3"/>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row>
    <row r="399" spans="1:101" s="9" customFormat="1" ht="15" customHeight="1">
      <c r="A399" s="26"/>
      <c r="B399" s="1"/>
      <c r="D399" s="3"/>
      <c r="E399" s="3"/>
      <c r="F399" s="3"/>
      <c r="G399" s="3"/>
      <c r="H399" s="3"/>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row>
    <row r="400" spans="1:101" s="9" customFormat="1" ht="15" customHeight="1">
      <c r="A400" s="26"/>
      <c r="B400" s="1"/>
      <c r="D400" s="3"/>
      <c r="E400" s="3"/>
      <c r="F400" s="3"/>
      <c r="G400" s="3"/>
      <c r="H400" s="3"/>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row>
    <row r="401" spans="1:101" s="9" customFormat="1" ht="15" customHeight="1">
      <c r="A401" s="26"/>
      <c r="B401" s="1"/>
      <c r="D401" s="3"/>
      <c r="E401" s="3"/>
      <c r="F401" s="3"/>
      <c r="G401" s="3"/>
      <c r="H401" s="3"/>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row>
    <row r="402" spans="1:101" s="9" customFormat="1" ht="15" customHeight="1">
      <c r="A402" s="26"/>
      <c r="B402" s="1"/>
      <c r="D402" s="3"/>
      <c r="E402" s="3"/>
      <c r="F402" s="3"/>
      <c r="G402" s="3"/>
      <c r="H402" s="3"/>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row>
    <row r="403" spans="1:101" s="9" customFormat="1" ht="15" customHeight="1">
      <c r="A403" s="26"/>
      <c r="B403" s="1"/>
      <c r="D403" s="3"/>
      <c r="E403" s="3"/>
      <c r="F403" s="3"/>
      <c r="G403" s="3"/>
      <c r="H403" s="3"/>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row>
    <row r="404" spans="1:101" s="9" customFormat="1" ht="15" customHeight="1">
      <c r="A404" s="26"/>
      <c r="B404" s="1"/>
      <c r="D404" s="3"/>
      <c r="E404" s="3"/>
      <c r="F404" s="3"/>
      <c r="G404" s="3"/>
      <c r="H404" s="3"/>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row>
    <row r="405" spans="1:101" s="9" customFormat="1" ht="15" customHeight="1">
      <c r="A405" s="26"/>
      <c r="B405" s="1"/>
      <c r="D405" s="3"/>
      <c r="E405" s="3"/>
      <c r="F405" s="3"/>
      <c r="G405" s="3"/>
      <c r="H405" s="3"/>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row>
    <row r="406" spans="1:101" s="9" customFormat="1" ht="15" customHeight="1">
      <c r="A406" s="26"/>
      <c r="B406" s="1"/>
      <c r="D406" s="3"/>
      <c r="E406" s="3"/>
      <c r="F406" s="3"/>
      <c r="G406" s="3"/>
      <c r="H406" s="3"/>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row>
    <row r="407" spans="1:101" s="9" customFormat="1" ht="15" customHeight="1">
      <c r="A407" s="26"/>
      <c r="B407" s="1"/>
      <c r="D407" s="3"/>
      <c r="E407" s="3"/>
      <c r="F407" s="3"/>
      <c r="G407" s="3"/>
      <c r="H407" s="3"/>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row>
    <row r="408" spans="1:101" s="9" customFormat="1" ht="15" customHeight="1">
      <c r="A408" s="26"/>
      <c r="B408" s="1"/>
      <c r="D408" s="3"/>
      <c r="E408" s="3"/>
      <c r="F408" s="3"/>
      <c r="G408" s="3"/>
      <c r="H408" s="3"/>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row>
    <row r="409" spans="1:101" s="9" customFormat="1" ht="15" customHeight="1">
      <c r="A409" s="26"/>
      <c r="B409" s="1"/>
      <c r="D409" s="3"/>
      <c r="E409" s="3"/>
      <c r="F409" s="3"/>
      <c r="G409" s="3"/>
      <c r="H409" s="3"/>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row>
    <row r="410" spans="1:101" s="9" customFormat="1" ht="15" customHeight="1">
      <c r="A410" s="26"/>
      <c r="B410" s="1"/>
      <c r="D410" s="3"/>
      <c r="E410" s="3"/>
      <c r="F410" s="3"/>
      <c r="G410" s="3"/>
      <c r="H410" s="3"/>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row>
    <row r="411" spans="1:101" s="9" customFormat="1" ht="15" customHeight="1">
      <c r="A411" s="26"/>
      <c r="B411" s="1"/>
      <c r="D411" s="3"/>
      <c r="E411" s="3"/>
      <c r="F411" s="3"/>
      <c r="G411" s="3"/>
      <c r="H411" s="3"/>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row>
    <row r="412" spans="1:101" s="9" customFormat="1" ht="15" customHeight="1">
      <c r="A412" s="26"/>
      <c r="B412" s="1"/>
      <c r="D412" s="3"/>
      <c r="E412" s="3"/>
      <c r="F412" s="3"/>
      <c r="G412" s="3"/>
      <c r="H412" s="3"/>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row>
    <row r="413" spans="1:101" s="9" customFormat="1" ht="15" customHeight="1">
      <c r="A413" s="26"/>
      <c r="B413" s="1"/>
      <c r="D413" s="3"/>
      <c r="E413" s="3"/>
      <c r="F413" s="3"/>
      <c r="G413" s="3"/>
      <c r="H413" s="3"/>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row>
    <row r="414" spans="1:101" s="9" customFormat="1" ht="15" customHeight="1">
      <c r="A414" s="26"/>
      <c r="B414" s="1"/>
      <c r="D414" s="3"/>
      <c r="E414" s="3"/>
      <c r="F414" s="3"/>
      <c r="G414" s="3"/>
      <c r="H414" s="3"/>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row>
    <row r="415" spans="1:101" s="9" customFormat="1" ht="15" customHeight="1">
      <c r="A415" s="26"/>
      <c r="B415" s="1"/>
      <c r="D415" s="3"/>
      <c r="E415" s="3"/>
      <c r="F415" s="3"/>
      <c r="G415" s="3"/>
      <c r="H415" s="3"/>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row>
    <row r="416" spans="1:101" s="9" customFormat="1" ht="15" customHeight="1">
      <c r="A416" s="26"/>
      <c r="B416" s="1"/>
      <c r="D416" s="3"/>
      <c r="E416" s="3"/>
      <c r="F416" s="3"/>
      <c r="G416" s="3"/>
      <c r="H416" s="3"/>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row>
    <row r="417" spans="1:101" s="9" customFormat="1" ht="15" customHeight="1">
      <c r="A417" s="26"/>
      <c r="B417" s="1"/>
      <c r="D417" s="3"/>
      <c r="E417" s="3"/>
      <c r="F417" s="3"/>
      <c r="G417" s="3"/>
      <c r="H417" s="3"/>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row>
    <row r="418" spans="1:101" s="9" customFormat="1" ht="15" customHeight="1">
      <c r="A418" s="26"/>
      <c r="B418" s="1"/>
      <c r="D418" s="3"/>
      <c r="E418" s="3"/>
      <c r="F418" s="3"/>
      <c r="G418" s="3"/>
      <c r="H418" s="3"/>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row>
    <row r="419" spans="1:101" s="9" customFormat="1" ht="15" customHeight="1">
      <c r="A419" s="26"/>
      <c r="B419" s="1"/>
      <c r="D419" s="3"/>
      <c r="E419" s="3"/>
      <c r="F419" s="3"/>
      <c r="G419" s="3"/>
      <c r="H419" s="3"/>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row>
    <row r="420" spans="1:101" s="9" customFormat="1" ht="15" customHeight="1">
      <c r="A420" s="26"/>
      <c r="B420" s="1"/>
      <c r="D420" s="3"/>
      <c r="E420" s="3"/>
      <c r="F420" s="3"/>
      <c r="G420" s="3"/>
      <c r="H420" s="3"/>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row>
    <row r="421" spans="1:101" s="9" customFormat="1" ht="15" customHeight="1">
      <c r="A421" s="26"/>
      <c r="B421" s="1"/>
      <c r="D421" s="3"/>
      <c r="E421" s="3"/>
      <c r="F421" s="3"/>
      <c r="G421" s="3"/>
      <c r="H421" s="3"/>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row>
    <row r="422" spans="1:101" s="9" customFormat="1" ht="15" customHeight="1">
      <c r="A422" s="26"/>
      <c r="B422" s="1"/>
      <c r="D422" s="3"/>
      <c r="E422" s="3"/>
      <c r="F422" s="3"/>
      <c r="G422" s="3"/>
      <c r="H422" s="3"/>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row>
    <row r="423" spans="1:101" s="9" customFormat="1" ht="15" customHeight="1">
      <c r="A423" s="26"/>
      <c r="B423" s="1"/>
      <c r="D423" s="3"/>
      <c r="E423" s="3"/>
      <c r="F423" s="3"/>
      <c r="G423" s="3"/>
      <c r="H423" s="3"/>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row>
    <row r="424" spans="1:101" s="9" customFormat="1" ht="15" customHeight="1">
      <c r="A424" s="26"/>
      <c r="B424" s="1"/>
      <c r="D424" s="3"/>
      <c r="E424" s="3"/>
      <c r="F424" s="3"/>
      <c r="G424" s="3"/>
      <c r="H424" s="3"/>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row>
    <row r="425" spans="1:101" s="9" customFormat="1" ht="15" customHeight="1">
      <c r="A425" s="26"/>
      <c r="B425" s="1"/>
      <c r="D425" s="3"/>
      <c r="E425" s="3"/>
      <c r="F425" s="3"/>
      <c r="G425" s="3"/>
      <c r="H425" s="3"/>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row>
    <row r="426" spans="1:101" s="9" customFormat="1" ht="15" customHeight="1">
      <c r="A426" s="26"/>
      <c r="B426" s="1"/>
      <c r="D426" s="3"/>
      <c r="E426" s="3"/>
      <c r="F426" s="3"/>
      <c r="G426" s="3"/>
      <c r="H426" s="3"/>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row>
    <row r="427" spans="1:101" s="9" customFormat="1" ht="15" customHeight="1">
      <c r="A427" s="26"/>
      <c r="B427" s="1"/>
      <c r="D427" s="3"/>
      <c r="E427" s="3"/>
      <c r="F427" s="3"/>
      <c r="G427" s="3"/>
      <c r="H427" s="3"/>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row>
    <row r="428" spans="1:101" s="9" customFormat="1" ht="15" customHeight="1">
      <c r="A428" s="26"/>
      <c r="B428" s="1"/>
      <c r="D428" s="3"/>
      <c r="E428" s="3"/>
      <c r="F428" s="3"/>
      <c r="G428" s="3"/>
      <c r="H428" s="3"/>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row>
    <row r="429" spans="1:101" s="9" customFormat="1" ht="15" customHeight="1">
      <c r="A429" s="26"/>
      <c r="B429" s="1"/>
      <c r="D429" s="3"/>
      <c r="E429" s="3"/>
      <c r="F429" s="3"/>
      <c r="G429" s="3"/>
      <c r="H429" s="3"/>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row>
    <row r="430" spans="1:101" s="9" customFormat="1" ht="15" customHeight="1">
      <c r="A430" s="26"/>
      <c r="B430" s="1"/>
      <c r="D430" s="3"/>
      <c r="E430" s="3"/>
      <c r="F430" s="3"/>
      <c r="G430" s="3"/>
      <c r="H430" s="3"/>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row>
    <row r="431" spans="1:101" s="9" customFormat="1" ht="15" customHeight="1">
      <c r="A431" s="26"/>
      <c r="B431" s="1"/>
      <c r="D431" s="3"/>
      <c r="E431" s="3"/>
      <c r="F431" s="3"/>
      <c r="G431" s="3"/>
      <c r="H431" s="3"/>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row>
    <row r="432" spans="1:101" s="9" customFormat="1" ht="15" customHeight="1">
      <c r="A432" s="26"/>
      <c r="B432" s="1"/>
      <c r="D432" s="3"/>
      <c r="E432" s="3"/>
      <c r="F432" s="3"/>
      <c r="G432" s="3"/>
      <c r="H432" s="3"/>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row>
    <row r="433" spans="1:101" s="9" customFormat="1" ht="15" customHeight="1">
      <c r="A433" s="26"/>
      <c r="B433" s="1"/>
      <c r="D433" s="3"/>
      <c r="E433" s="3"/>
      <c r="F433" s="3"/>
      <c r="G433" s="3"/>
      <c r="H433" s="3"/>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row>
    <row r="434" spans="1:101" s="9" customFormat="1" ht="15" customHeight="1">
      <c r="A434" s="26"/>
      <c r="B434" s="1"/>
      <c r="D434" s="3"/>
      <c r="E434" s="3"/>
      <c r="F434" s="3"/>
      <c r="G434" s="3"/>
      <c r="H434" s="3"/>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row>
    <row r="435" spans="1:101" s="9" customFormat="1" ht="15" customHeight="1">
      <c r="A435" s="26"/>
      <c r="B435" s="1"/>
      <c r="D435" s="3"/>
      <c r="E435" s="3"/>
      <c r="F435" s="3"/>
      <c r="G435" s="3"/>
      <c r="H435" s="3"/>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row>
    <row r="436" spans="1:101" s="9" customFormat="1" ht="15" customHeight="1">
      <c r="A436" s="26"/>
      <c r="B436" s="1"/>
      <c r="D436" s="3"/>
      <c r="E436" s="3"/>
      <c r="F436" s="3"/>
      <c r="G436" s="3"/>
      <c r="H436" s="3"/>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row>
    <row r="437" spans="1:101" s="9" customFormat="1" ht="15" customHeight="1">
      <c r="A437" s="26"/>
      <c r="B437" s="1"/>
      <c r="D437" s="3"/>
      <c r="E437" s="3"/>
      <c r="F437" s="3"/>
      <c r="G437" s="3"/>
      <c r="H437" s="3"/>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row>
    <row r="438" spans="1:101" s="9" customFormat="1" ht="15" customHeight="1">
      <c r="A438" s="26"/>
      <c r="B438" s="1"/>
      <c r="D438" s="3"/>
      <c r="E438" s="3"/>
      <c r="F438" s="3"/>
      <c r="G438" s="3"/>
      <c r="H438" s="3"/>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row>
    <row r="439" spans="1:101" s="9" customFormat="1" ht="15" customHeight="1">
      <c r="A439" s="26"/>
      <c r="B439" s="1"/>
      <c r="D439" s="3"/>
      <c r="E439" s="3"/>
      <c r="F439" s="3"/>
      <c r="G439" s="3"/>
      <c r="H439" s="3"/>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row>
    <row r="440" spans="1:101" s="9" customFormat="1" ht="15" customHeight="1">
      <c r="A440" s="26"/>
      <c r="B440" s="1"/>
      <c r="D440" s="3"/>
      <c r="E440" s="3"/>
      <c r="F440" s="3"/>
      <c r="G440" s="3"/>
      <c r="H440" s="3"/>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row>
    <row r="441" spans="1:101" s="9" customFormat="1" ht="15" customHeight="1">
      <c r="A441" s="26"/>
      <c r="B441" s="1"/>
      <c r="D441" s="3"/>
      <c r="E441" s="3"/>
      <c r="F441" s="3"/>
      <c r="G441" s="3"/>
      <c r="H441" s="3"/>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row>
    <row r="442" spans="1:101" s="9" customFormat="1" ht="15" customHeight="1">
      <c r="A442" s="26"/>
      <c r="B442" s="1"/>
      <c r="D442" s="3"/>
      <c r="E442" s="3"/>
      <c r="F442" s="3"/>
      <c r="G442" s="3"/>
      <c r="H442" s="3"/>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row>
    <row r="443" spans="1:101" s="9" customFormat="1" ht="15" customHeight="1">
      <c r="A443" s="26"/>
      <c r="B443" s="1"/>
      <c r="D443" s="3"/>
      <c r="E443" s="3"/>
      <c r="F443" s="3"/>
      <c r="G443" s="3"/>
      <c r="H443" s="3"/>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row>
    <row r="444" spans="1:101" s="9" customFormat="1" ht="15" customHeight="1">
      <c r="A444" s="26"/>
      <c r="B444" s="1"/>
      <c r="D444" s="3"/>
      <c r="E444" s="3"/>
      <c r="F444" s="3"/>
      <c r="G444" s="3"/>
      <c r="H444" s="3"/>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row>
    <row r="445" spans="1:101" s="9" customFormat="1" ht="15" customHeight="1">
      <c r="A445" s="26"/>
      <c r="B445" s="1"/>
      <c r="D445" s="3"/>
      <c r="E445" s="3"/>
      <c r="F445" s="3"/>
      <c r="G445" s="3"/>
      <c r="H445" s="3"/>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row>
    <row r="446" spans="1:101" s="9" customFormat="1" ht="15" customHeight="1">
      <c r="A446" s="26"/>
      <c r="B446" s="1"/>
      <c r="D446" s="3"/>
      <c r="E446" s="3"/>
      <c r="F446" s="3"/>
      <c r="G446" s="3"/>
      <c r="H446" s="3"/>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row>
    <row r="447" spans="1:101" s="9" customFormat="1" ht="15" customHeight="1">
      <c r="A447" s="26"/>
      <c r="B447" s="1"/>
      <c r="D447" s="3"/>
      <c r="E447" s="3"/>
      <c r="F447" s="3"/>
      <c r="G447" s="3"/>
      <c r="H447" s="3"/>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row>
    <row r="448" spans="1:101" s="9" customFormat="1" ht="15" customHeight="1">
      <c r="A448" s="26"/>
      <c r="B448" s="1"/>
      <c r="D448" s="3"/>
      <c r="E448" s="3"/>
      <c r="F448" s="3"/>
      <c r="G448" s="3"/>
      <c r="H448" s="3"/>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row>
    <row r="449" spans="1:101" s="9" customFormat="1" ht="15" customHeight="1">
      <c r="A449" s="26"/>
      <c r="B449" s="1"/>
      <c r="D449" s="3"/>
      <c r="E449" s="3"/>
      <c r="F449" s="3"/>
      <c r="G449" s="3"/>
      <c r="H449" s="3"/>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row>
    <row r="450" spans="1:101" s="9" customFormat="1" ht="15" customHeight="1">
      <c r="A450" s="26"/>
      <c r="B450" s="1"/>
      <c r="D450" s="3"/>
      <c r="E450" s="3"/>
      <c r="F450" s="3"/>
      <c r="G450" s="3"/>
      <c r="H450" s="3"/>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row>
    <row r="451" spans="1:101" s="9" customFormat="1" ht="15" customHeight="1">
      <c r="A451" s="26"/>
      <c r="B451" s="1"/>
      <c r="D451" s="3"/>
      <c r="E451" s="3"/>
      <c r="F451" s="3"/>
      <c r="G451" s="3"/>
      <c r="H451" s="3"/>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row>
    <row r="452" spans="1:101" s="9" customFormat="1" ht="15" customHeight="1">
      <c r="A452" s="26"/>
      <c r="B452" s="1"/>
      <c r="D452" s="3"/>
      <c r="E452" s="3"/>
      <c r="F452" s="3"/>
      <c r="G452" s="3"/>
      <c r="H452" s="3"/>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row>
    <row r="453" spans="1:101" s="9" customFormat="1" ht="15" customHeight="1">
      <c r="A453" s="26"/>
      <c r="B453" s="1"/>
      <c r="D453" s="3"/>
      <c r="E453" s="3"/>
      <c r="F453" s="3"/>
      <c r="G453" s="3"/>
      <c r="H453" s="3"/>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row>
    <row r="454" spans="1:101" s="9" customFormat="1" ht="15" customHeight="1">
      <c r="A454" s="26"/>
      <c r="B454" s="1"/>
      <c r="D454" s="3"/>
      <c r="E454" s="3"/>
      <c r="F454" s="3"/>
      <c r="G454" s="3"/>
      <c r="H454" s="3"/>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row>
    <row r="455" spans="1:101" s="9" customFormat="1" ht="15" customHeight="1">
      <c r="A455" s="26"/>
      <c r="B455" s="1"/>
      <c r="D455" s="3"/>
      <c r="E455" s="3"/>
      <c r="F455" s="3"/>
      <c r="G455" s="3"/>
      <c r="H455" s="3"/>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row>
    <row r="456" spans="1:101" s="9" customFormat="1" ht="15" customHeight="1">
      <c r="A456" s="26"/>
      <c r="B456" s="1"/>
      <c r="D456" s="3"/>
      <c r="E456" s="3"/>
      <c r="F456" s="3"/>
      <c r="G456" s="3"/>
      <c r="H456" s="3"/>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row>
    <row r="457" spans="1:101" s="9" customFormat="1" ht="15" customHeight="1">
      <c r="A457" s="26"/>
      <c r="B457" s="1"/>
      <c r="D457" s="3"/>
      <c r="E457" s="3"/>
      <c r="F457" s="3"/>
      <c r="G457" s="3"/>
      <c r="H457" s="3"/>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row>
    <row r="458" spans="1:101" s="9" customFormat="1" ht="15" customHeight="1">
      <c r="A458" s="26"/>
      <c r="B458" s="1"/>
      <c r="D458" s="3"/>
      <c r="E458" s="3"/>
      <c r="F458" s="3"/>
      <c r="G458" s="3"/>
      <c r="H458" s="3"/>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row>
    <row r="459" spans="1:101" s="9" customFormat="1" ht="15" customHeight="1">
      <c r="A459" s="26"/>
      <c r="B459" s="1"/>
      <c r="D459" s="3"/>
      <c r="E459" s="3"/>
      <c r="F459" s="3"/>
      <c r="G459" s="3"/>
      <c r="H459" s="3"/>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row>
    <row r="460" spans="1:101" s="9" customFormat="1" ht="15" customHeight="1">
      <c r="A460" s="26"/>
      <c r="B460" s="1"/>
      <c r="D460" s="3"/>
      <c r="E460" s="3"/>
      <c r="F460" s="3"/>
      <c r="G460" s="3"/>
      <c r="H460" s="3"/>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row>
    <row r="461" spans="1:101" s="9" customFormat="1" ht="15" customHeight="1">
      <c r="A461" s="26"/>
      <c r="B461" s="1"/>
      <c r="D461" s="3"/>
      <c r="E461" s="3"/>
      <c r="F461" s="3"/>
      <c r="G461" s="3"/>
      <c r="H461" s="3"/>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row>
    <row r="462" spans="1:101" s="9" customFormat="1" ht="15" customHeight="1">
      <c r="A462" s="26"/>
      <c r="B462" s="1"/>
      <c r="D462" s="3"/>
      <c r="E462" s="3"/>
      <c r="F462" s="3"/>
      <c r="G462" s="3"/>
      <c r="H462" s="3"/>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row>
    <row r="463" spans="1:101" s="9" customFormat="1" ht="15" customHeight="1">
      <c r="A463" s="26"/>
      <c r="B463" s="1"/>
      <c r="D463" s="3"/>
      <c r="E463" s="3"/>
      <c r="F463" s="3"/>
      <c r="G463" s="3"/>
      <c r="H463" s="3"/>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row>
    <row r="464" spans="1:101" s="9" customFormat="1" ht="15" customHeight="1">
      <c r="A464" s="26"/>
      <c r="B464" s="1"/>
      <c r="D464" s="3"/>
      <c r="E464" s="3"/>
      <c r="F464" s="3"/>
      <c r="G464" s="3"/>
      <c r="H464" s="3"/>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row>
    <row r="465" spans="1:101" s="9" customFormat="1" ht="15" customHeight="1">
      <c r="A465" s="26"/>
      <c r="B465" s="1"/>
      <c r="D465" s="3"/>
      <c r="E465" s="3"/>
      <c r="F465" s="3"/>
      <c r="G465" s="3"/>
      <c r="H465" s="3"/>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row>
    <row r="466" spans="1:101" s="9" customFormat="1" ht="15" customHeight="1">
      <c r="A466" s="26"/>
      <c r="B466" s="1"/>
      <c r="D466" s="3"/>
      <c r="E466" s="3"/>
      <c r="F466" s="3"/>
      <c r="G466" s="3"/>
      <c r="H466" s="3"/>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row>
    <row r="467" spans="1:101" s="9" customFormat="1" ht="15" customHeight="1">
      <c r="A467" s="26"/>
      <c r="B467" s="1"/>
      <c r="D467" s="3"/>
      <c r="E467" s="3"/>
      <c r="F467" s="3"/>
      <c r="G467" s="3"/>
      <c r="H467" s="3"/>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row>
    <row r="468" spans="1:101" s="9" customFormat="1" ht="15" customHeight="1">
      <c r="A468" s="26"/>
      <c r="B468" s="1"/>
      <c r="D468" s="3"/>
      <c r="E468" s="3"/>
      <c r="F468" s="3"/>
      <c r="G468" s="3"/>
      <c r="H468" s="3"/>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row>
    <row r="469" spans="1:101" s="9" customFormat="1" ht="15" customHeight="1">
      <c r="A469" s="26"/>
      <c r="B469" s="1"/>
      <c r="D469" s="3"/>
      <c r="E469" s="3"/>
      <c r="F469" s="3"/>
      <c r="G469" s="3"/>
      <c r="H469" s="3"/>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row>
    <row r="470" spans="1:101" s="9" customFormat="1" ht="15" customHeight="1">
      <c r="A470" s="26"/>
      <c r="B470" s="1"/>
      <c r="D470" s="3"/>
      <c r="E470" s="3"/>
      <c r="F470" s="3"/>
      <c r="G470" s="3"/>
      <c r="H470" s="3"/>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row>
    <row r="471" spans="1:101" s="9" customFormat="1" ht="15" customHeight="1">
      <c r="A471" s="26"/>
      <c r="B471" s="1"/>
      <c r="D471" s="3"/>
      <c r="E471" s="3"/>
      <c r="F471" s="3"/>
      <c r="G471" s="3"/>
      <c r="H471" s="3"/>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row>
    <row r="472" spans="1:101" s="9" customFormat="1" ht="15" customHeight="1">
      <c r="A472" s="26"/>
      <c r="B472" s="1"/>
      <c r="D472" s="3"/>
      <c r="E472" s="3"/>
      <c r="F472" s="3"/>
      <c r="G472" s="3"/>
      <c r="H472" s="3"/>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row>
    <row r="473" spans="1:101" s="9" customFormat="1" ht="15" customHeight="1">
      <c r="A473" s="26"/>
      <c r="B473" s="1"/>
      <c r="D473" s="3"/>
      <c r="E473" s="3"/>
      <c r="F473" s="3"/>
      <c r="G473" s="3"/>
      <c r="H473" s="3"/>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row>
    <row r="474" spans="1:101" s="9" customFormat="1" ht="15" customHeight="1">
      <c r="A474" s="26"/>
      <c r="B474" s="1"/>
      <c r="D474" s="3"/>
      <c r="E474" s="3"/>
      <c r="F474" s="3"/>
      <c r="G474" s="3"/>
      <c r="H474" s="3"/>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row>
    <row r="475" spans="1:101" s="9" customFormat="1" ht="15" customHeight="1">
      <c r="A475" s="26"/>
      <c r="B475" s="1"/>
      <c r="D475" s="3"/>
      <c r="E475" s="3"/>
      <c r="F475" s="3"/>
      <c r="G475" s="3"/>
      <c r="H475" s="3"/>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row>
    <row r="476" spans="1:101" s="9" customFormat="1" ht="15" customHeight="1">
      <c r="A476" s="26"/>
      <c r="B476" s="1"/>
      <c r="D476" s="3"/>
      <c r="E476" s="3"/>
      <c r="F476" s="3"/>
      <c r="G476" s="3"/>
      <c r="H476" s="3"/>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row>
    <row r="477" spans="1:101" s="9" customFormat="1" ht="15" customHeight="1">
      <c r="A477" s="26"/>
      <c r="B477" s="1"/>
      <c r="D477" s="3"/>
      <c r="E477" s="3"/>
      <c r="F477" s="3"/>
      <c r="G477" s="3"/>
      <c r="H477" s="3"/>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row>
    <row r="478" spans="1:101" s="9" customFormat="1" ht="15" customHeight="1">
      <c r="A478" s="26"/>
      <c r="B478" s="1"/>
      <c r="D478" s="3"/>
      <c r="E478" s="3"/>
      <c r="F478" s="3"/>
      <c r="G478" s="3"/>
      <c r="H478" s="3"/>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row>
    <row r="479" spans="1:101" s="9" customFormat="1" ht="15" customHeight="1">
      <c r="A479" s="26"/>
      <c r="B479" s="1"/>
      <c r="D479" s="3"/>
      <c r="E479" s="3"/>
      <c r="F479" s="3"/>
      <c r="G479" s="3"/>
      <c r="H479" s="3"/>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row>
    <row r="480" spans="1:101" s="9" customFormat="1" ht="15" customHeight="1">
      <c r="A480" s="26"/>
      <c r="B480" s="1"/>
      <c r="D480" s="3"/>
      <c r="E480" s="3"/>
      <c r="F480" s="3"/>
      <c r="G480" s="3"/>
      <c r="H480" s="3"/>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row>
    <row r="481" spans="1:101" s="9" customFormat="1" ht="15" customHeight="1">
      <c r="A481" s="26"/>
      <c r="B481" s="1"/>
      <c r="D481" s="3"/>
      <c r="E481" s="3"/>
      <c r="F481" s="3"/>
      <c r="G481" s="3"/>
      <c r="H481" s="3"/>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row>
    <row r="482" spans="1:101" s="9" customFormat="1" ht="15" customHeight="1">
      <c r="A482" s="26"/>
      <c r="B482" s="1"/>
      <c r="D482" s="3"/>
      <c r="E482" s="3"/>
      <c r="F482" s="3"/>
      <c r="G482" s="3"/>
      <c r="H482" s="3"/>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row>
    <row r="483" spans="1:101" s="9" customFormat="1" ht="15" customHeight="1">
      <c r="A483" s="26"/>
      <c r="B483" s="1"/>
      <c r="D483" s="3"/>
      <c r="E483" s="3"/>
      <c r="F483" s="3"/>
      <c r="G483" s="3"/>
      <c r="H483" s="3"/>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row>
    <row r="484" spans="1:101" s="9" customFormat="1" ht="15" customHeight="1">
      <c r="A484" s="26"/>
      <c r="B484" s="1"/>
      <c r="D484" s="3"/>
      <c r="E484" s="3"/>
      <c r="F484" s="3"/>
      <c r="G484" s="3"/>
      <c r="H484" s="3"/>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row>
    <row r="485" spans="1:101" s="9" customFormat="1" ht="15" customHeight="1">
      <c r="A485" s="26"/>
      <c r="B485" s="1"/>
      <c r="D485" s="3"/>
      <c r="E485" s="3"/>
      <c r="F485" s="3"/>
      <c r="G485" s="3"/>
      <c r="H485" s="3"/>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row>
    <row r="486" spans="1:101" s="9" customFormat="1" ht="15" customHeight="1">
      <c r="A486" s="26"/>
      <c r="B486" s="1"/>
      <c r="D486" s="3"/>
      <c r="E486" s="3"/>
      <c r="F486" s="3"/>
      <c r="G486" s="3"/>
      <c r="H486" s="3"/>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row>
    <row r="487" spans="1:101" s="9" customFormat="1" ht="15" customHeight="1">
      <c r="A487" s="26"/>
      <c r="B487" s="1"/>
      <c r="D487" s="3"/>
      <c r="E487" s="3"/>
      <c r="F487" s="3"/>
      <c r="G487" s="3"/>
      <c r="H487" s="3"/>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row>
    <row r="488" spans="1:101" s="9" customFormat="1" ht="15" customHeight="1">
      <c r="A488" s="26"/>
      <c r="B488" s="1"/>
      <c r="D488" s="3"/>
      <c r="E488" s="3"/>
      <c r="F488" s="3"/>
      <c r="G488" s="3"/>
      <c r="H488" s="3"/>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row>
    <row r="489" spans="1:101" s="9" customFormat="1" ht="15" customHeight="1">
      <c r="A489" s="26"/>
      <c r="B489" s="1"/>
      <c r="D489" s="3"/>
      <c r="E489" s="3"/>
      <c r="F489" s="3"/>
      <c r="G489" s="3"/>
      <c r="H489" s="3"/>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row>
    <row r="490" spans="1:101" s="9" customFormat="1" ht="15" customHeight="1">
      <c r="A490" s="26"/>
      <c r="B490" s="1"/>
      <c r="D490" s="3"/>
      <c r="E490" s="3"/>
      <c r="F490" s="3"/>
      <c r="G490" s="3"/>
      <c r="H490" s="3"/>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row>
    <row r="491" spans="1:101" s="9" customFormat="1" ht="15" customHeight="1">
      <c r="A491" s="26"/>
      <c r="B491" s="1"/>
      <c r="D491" s="3"/>
      <c r="E491" s="3"/>
      <c r="F491" s="3"/>
      <c r="G491" s="3"/>
      <c r="H491" s="3"/>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row>
    <row r="492" spans="1:101" s="9" customFormat="1" ht="15" customHeight="1">
      <c r="A492" s="26"/>
      <c r="B492" s="1"/>
      <c r="D492" s="3"/>
      <c r="E492" s="3"/>
      <c r="F492" s="3"/>
      <c r="G492" s="3"/>
      <c r="H492" s="3"/>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row>
    <row r="493" spans="1:101" s="9" customFormat="1" ht="15" customHeight="1">
      <c r="A493" s="26"/>
      <c r="B493" s="1"/>
      <c r="D493" s="3"/>
      <c r="E493" s="3"/>
      <c r="F493" s="3"/>
      <c r="G493" s="3"/>
      <c r="H493" s="3"/>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row>
    <row r="494" spans="1:101" s="9" customFormat="1" ht="15" customHeight="1">
      <c r="A494" s="26"/>
      <c r="B494" s="1"/>
      <c r="D494" s="3"/>
      <c r="E494" s="3"/>
      <c r="F494" s="3"/>
      <c r="G494" s="3"/>
      <c r="H494" s="3"/>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row>
    <row r="495" spans="1:101" s="9" customFormat="1" ht="15" customHeight="1">
      <c r="A495" s="26"/>
      <c r="B495" s="1"/>
      <c r="D495" s="3"/>
      <c r="E495" s="3"/>
      <c r="F495" s="3"/>
      <c r="G495" s="3"/>
      <c r="H495" s="3"/>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row>
    <row r="496" spans="1:101" s="9" customFormat="1" ht="15" customHeight="1">
      <c r="A496" s="26"/>
      <c r="B496" s="1"/>
      <c r="D496" s="3"/>
      <c r="E496" s="3"/>
      <c r="F496" s="3"/>
      <c r="G496" s="3"/>
      <c r="H496" s="3"/>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row>
    <row r="497" spans="1:101" s="9" customFormat="1" ht="15" customHeight="1">
      <c r="A497" s="26"/>
      <c r="B497" s="1"/>
      <c r="D497" s="3"/>
      <c r="E497" s="3"/>
      <c r="F497" s="3"/>
      <c r="G497" s="3"/>
      <c r="H497" s="3"/>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row>
    <row r="498" spans="1:101" s="9" customFormat="1" ht="15" customHeight="1">
      <c r="A498" s="26"/>
      <c r="B498" s="1"/>
      <c r="D498" s="3"/>
      <c r="E498" s="3"/>
      <c r="F498" s="3"/>
      <c r="G498" s="3"/>
      <c r="H498" s="3"/>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row>
    <row r="499" spans="1:101" s="9" customFormat="1" ht="15" customHeight="1">
      <c r="A499" s="26"/>
      <c r="B499" s="1"/>
      <c r="D499" s="3"/>
      <c r="E499" s="3"/>
      <c r="F499" s="3"/>
      <c r="G499" s="3"/>
      <c r="H499" s="3"/>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row>
    <row r="500" spans="1:101" s="9" customFormat="1" ht="15" customHeight="1">
      <c r="A500" s="26"/>
      <c r="B500" s="1"/>
      <c r="D500" s="3"/>
      <c r="E500" s="3"/>
      <c r="F500" s="3"/>
      <c r="G500" s="3"/>
      <c r="H500" s="3"/>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row>
    <row r="501" spans="1:101" s="9" customFormat="1" ht="15" customHeight="1">
      <c r="A501" s="26"/>
      <c r="B501" s="1"/>
      <c r="D501" s="3"/>
      <c r="E501" s="3"/>
      <c r="F501" s="3"/>
      <c r="G501" s="3"/>
      <c r="H501" s="3"/>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row>
    <row r="502" spans="1:101" s="9" customFormat="1" ht="15" customHeight="1">
      <c r="A502" s="26"/>
      <c r="B502" s="1"/>
      <c r="D502" s="3"/>
      <c r="E502" s="3"/>
      <c r="F502" s="3"/>
      <c r="G502" s="3"/>
      <c r="H502" s="3"/>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row>
    <row r="503" spans="1:101" s="9" customFormat="1" ht="15" customHeight="1">
      <c r="A503" s="26"/>
      <c r="B503" s="1"/>
      <c r="D503" s="3"/>
      <c r="E503" s="3"/>
      <c r="F503" s="3"/>
      <c r="G503" s="3"/>
      <c r="H503" s="3"/>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row>
    <row r="504" spans="1:101" s="9" customFormat="1" ht="15" customHeight="1">
      <c r="A504" s="26"/>
      <c r="B504" s="1"/>
      <c r="D504" s="3"/>
      <c r="E504" s="3"/>
      <c r="F504" s="3"/>
      <c r="G504" s="3"/>
      <c r="H504" s="3"/>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row>
    <row r="505" spans="1:101" s="9" customFormat="1" ht="15" customHeight="1">
      <c r="A505" s="26"/>
      <c r="B505" s="1"/>
      <c r="D505" s="3"/>
      <c r="E505" s="3"/>
      <c r="F505" s="3"/>
      <c r="G505" s="3"/>
      <c r="H505" s="3"/>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row>
    <row r="506" spans="1:101" s="9" customFormat="1" ht="15" customHeight="1">
      <c r="A506" s="26"/>
      <c r="B506" s="1"/>
      <c r="D506" s="3"/>
      <c r="E506" s="3"/>
      <c r="F506" s="3"/>
      <c r="G506" s="3"/>
      <c r="H506" s="3"/>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row>
    <row r="507" spans="1:101" s="9" customFormat="1" ht="15" customHeight="1">
      <c r="A507" s="26"/>
      <c r="B507" s="1"/>
      <c r="D507" s="3"/>
      <c r="E507" s="3"/>
      <c r="F507" s="3"/>
      <c r="G507" s="3"/>
      <c r="H507" s="3"/>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row>
    <row r="508" spans="1:101" s="9" customFormat="1" ht="15" customHeight="1">
      <c r="A508" s="26"/>
      <c r="B508" s="1"/>
      <c r="D508" s="3"/>
      <c r="E508" s="3"/>
      <c r="F508" s="3"/>
      <c r="G508" s="3"/>
      <c r="H508" s="3"/>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row>
    <row r="509" spans="1:101" s="9" customFormat="1" ht="15" customHeight="1">
      <c r="A509" s="26"/>
      <c r="B509" s="1"/>
      <c r="D509" s="3"/>
      <c r="E509" s="3"/>
      <c r="F509" s="3"/>
      <c r="G509" s="3"/>
      <c r="H509" s="3"/>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row>
    <row r="510" spans="1:101" s="9" customFormat="1" ht="15" customHeight="1">
      <c r="A510" s="26"/>
      <c r="B510" s="1"/>
      <c r="D510" s="3"/>
      <c r="E510" s="3"/>
      <c r="F510" s="3"/>
      <c r="G510" s="3"/>
      <c r="H510" s="3"/>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row>
    <row r="511" spans="1:101" s="9" customFormat="1" ht="15" customHeight="1">
      <c r="A511" s="26"/>
      <c r="B511" s="1"/>
      <c r="D511" s="3"/>
      <c r="E511" s="3"/>
      <c r="F511" s="3"/>
      <c r="G511" s="3"/>
      <c r="H511" s="3"/>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row>
    <row r="512" spans="1:101" s="9" customFormat="1" ht="15" customHeight="1">
      <c r="A512" s="26"/>
      <c r="B512" s="1"/>
      <c r="D512" s="3"/>
      <c r="E512" s="3"/>
      <c r="F512" s="3"/>
      <c r="G512" s="3"/>
      <c r="H512" s="3"/>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row>
    <row r="513" spans="1:101" s="9" customFormat="1" ht="15" customHeight="1">
      <c r="A513" s="26"/>
      <c r="B513" s="1"/>
      <c r="D513" s="3"/>
      <c r="E513" s="3"/>
      <c r="F513" s="3"/>
      <c r="G513" s="3"/>
      <c r="H513" s="3"/>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row>
    <row r="514" spans="1:101" s="9" customFormat="1" ht="15" customHeight="1">
      <c r="A514" s="26"/>
      <c r="B514" s="1"/>
      <c r="D514" s="3"/>
      <c r="E514" s="3"/>
      <c r="F514" s="3"/>
      <c r="G514" s="3"/>
      <c r="H514" s="3"/>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row>
    <row r="515" spans="1:101" s="9" customFormat="1" ht="15" customHeight="1">
      <c r="A515" s="26"/>
      <c r="B515" s="1"/>
      <c r="D515" s="3"/>
      <c r="E515" s="3"/>
      <c r="F515" s="3"/>
      <c r="G515" s="3"/>
      <c r="H515" s="3"/>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row>
    <row r="516" spans="1:101" s="9" customFormat="1" ht="15" customHeight="1">
      <c r="A516" s="26"/>
      <c r="B516" s="1"/>
      <c r="D516" s="3"/>
      <c r="E516" s="3"/>
      <c r="F516" s="3"/>
      <c r="G516" s="3"/>
      <c r="H516" s="3"/>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row>
    <row r="517" spans="1:101" s="9" customFormat="1" ht="15" customHeight="1">
      <c r="A517" s="26"/>
      <c r="B517" s="1"/>
      <c r="D517" s="3"/>
      <c r="E517" s="3"/>
      <c r="F517" s="3"/>
      <c r="G517" s="3"/>
      <c r="H517" s="3"/>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row>
    <row r="518" spans="1:101" s="9" customFormat="1" ht="15" customHeight="1">
      <c r="A518" s="26"/>
      <c r="B518" s="1"/>
      <c r="D518" s="3"/>
      <c r="E518" s="3"/>
      <c r="F518" s="3"/>
      <c r="G518" s="3"/>
      <c r="H518" s="3"/>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row>
    <row r="519" spans="1:101" s="9" customFormat="1" ht="15" customHeight="1">
      <c r="A519" s="26"/>
      <c r="B519" s="1"/>
      <c r="D519" s="3"/>
      <c r="E519" s="3"/>
      <c r="F519" s="3"/>
      <c r="G519" s="3"/>
      <c r="H519" s="3"/>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row>
    <row r="520" spans="1:101" s="9" customFormat="1" ht="15" customHeight="1">
      <c r="A520" s="26"/>
      <c r="B520" s="1"/>
      <c r="D520" s="3"/>
      <c r="E520" s="3"/>
      <c r="F520" s="3"/>
      <c r="G520" s="3"/>
      <c r="H520" s="3"/>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row>
    <row r="521" spans="1:101" s="9" customFormat="1" ht="15" customHeight="1">
      <c r="A521" s="26"/>
      <c r="B521" s="1"/>
      <c r="D521" s="3"/>
      <c r="E521" s="3"/>
      <c r="F521" s="3"/>
      <c r="G521" s="3"/>
      <c r="H521" s="3"/>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row>
    <row r="522" spans="1:101" s="9" customFormat="1" ht="15" customHeight="1">
      <c r="A522" s="26"/>
      <c r="B522" s="1"/>
      <c r="D522" s="3"/>
      <c r="E522" s="3"/>
      <c r="F522" s="3"/>
      <c r="G522" s="3"/>
      <c r="H522" s="3"/>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row>
    <row r="523" spans="1:101" s="9" customFormat="1" ht="15" customHeight="1">
      <c r="A523" s="26"/>
      <c r="B523" s="1"/>
      <c r="D523" s="3"/>
      <c r="E523" s="3"/>
      <c r="F523" s="3"/>
      <c r="G523" s="3"/>
      <c r="H523" s="3"/>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row>
    <row r="524" spans="1:101" s="9" customFormat="1" ht="15" customHeight="1">
      <c r="A524" s="26"/>
      <c r="B524" s="1"/>
      <c r="D524" s="3"/>
      <c r="E524" s="3"/>
      <c r="F524" s="3"/>
      <c r="G524" s="3"/>
      <c r="H524" s="3"/>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row>
    <row r="525" spans="1:101" s="9" customFormat="1" ht="15" customHeight="1">
      <c r="A525" s="26"/>
      <c r="B525" s="1"/>
      <c r="D525" s="3"/>
      <c r="E525" s="3"/>
      <c r="F525" s="3"/>
      <c r="G525" s="3"/>
      <c r="H525" s="3"/>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row>
    <row r="526" spans="1:101" s="9" customFormat="1" ht="15" customHeight="1">
      <c r="A526" s="26"/>
      <c r="B526" s="1"/>
      <c r="D526" s="3"/>
      <c r="E526" s="3"/>
      <c r="F526" s="3"/>
      <c r="G526" s="3"/>
      <c r="H526" s="3"/>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row>
    <row r="527" spans="1:101" s="9" customFormat="1" ht="15" customHeight="1">
      <c r="A527" s="26"/>
      <c r="B527" s="1"/>
      <c r="D527" s="3"/>
      <c r="E527" s="3"/>
      <c r="F527" s="3"/>
      <c r="G527" s="3"/>
      <c r="H527" s="3"/>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row>
    <row r="528" spans="1:101" s="9" customFormat="1" ht="15" customHeight="1">
      <c r="A528" s="26"/>
      <c r="B528" s="1"/>
      <c r="D528" s="3"/>
      <c r="E528" s="3"/>
      <c r="F528" s="3"/>
      <c r="G528" s="3"/>
      <c r="H528" s="3"/>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row>
    <row r="529" spans="1:101" s="9" customFormat="1" ht="15" customHeight="1">
      <c r="A529" s="26"/>
      <c r="B529" s="1"/>
      <c r="D529" s="3"/>
      <c r="E529" s="3"/>
      <c r="F529" s="3"/>
      <c r="G529" s="3"/>
      <c r="H529" s="3"/>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row>
    <row r="530" spans="1:101" s="9" customFormat="1" ht="15" customHeight="1">
      <c r="A530" s="26"/>
      <c r="B530" s="1"/>
      <c r="D530" s="3"/>
      <c r="E530" s="3"/>
      <c r="F530" s="3"/>
      <c r="G530" s="3"/>
      <c r="H530" s="3"/>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row>
    <row r="531" spans="1:101" s="9" customFormat="1" ht="15" customHeight="1">
      <c r="A531" s="26"/>
      <c r="B531" s="1"/>
      <c r="D531" s="3"/>
      <c r="E531" s="3"/>
      <c r="F531" s="3"/>
      <c r="G531" s="3"/>
      <c r="H531" s="3"/>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row>
    <row r="532" spans="1:101" s="9" customFormat="1" ht="15" customHeight="1">
      <c r="A532" s="26"/>
      <c r="B532" s="1"/>
      <c r="D532" s="3"/>
      <c r="E532" s="3"/>
      <c r="F532" s="3"/>
      <c r="G532" s="3"/>
      <c r="H532" s="3"/>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row>
    <row r="533" spans="1:101" s="9" customFormat="1" ht="15" customHeight="1">
      <c r="A533" s="26"/>
      <c r="B533" s="1"/>
      <c r="D533" s="3"/>
      <c r="E533" s="3"/>
      <c r="F533" s="3"/>
      <c r="G533" s="3"/>
      <c r="H533" s="3"/>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row>
    <row r="534" spans="1:101" s="9" customFormat="1" ht="15" customHeight="1">
      <c r="A534" s="26"/>
      <c r="B534" s="1"/>
      <c r="D534" s="3"/>
      <c r="E534" s="3"/>
      <c r="F534" s="3"/>
      <c r="G534" s="3"/>
      <c r="H534" s="3"/>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row>
    <row r="535" spans="1:101" s="9" customFormat="1" ht="15" customHeight="1">
      <c r="A535" s="26"/>
      <c r="B535" s="1"/>
      <c r="D535" s="3"/>
      <c r="E535" s="3"/>
      <c r="F535" s="3"/>
      <c r="G535" s="3"/>
      <c r="H535" s="3"/>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row>
    <row r="536" spans="1:101" s="9" customFormat="1" ht="15" customHeight="1">
      <c r="A536" s="26"/>
      <c r="B536" s="1"/>
      <c r="D536" s="3"/>
      <c r="E536" s="3"/>
      <c r="F536" s="3"/>
      <c r="G536" s="3"/>
      <c r="H536" s="3"/>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row>
    <row r="537" spans="1:101" s="9" customFormat="1" ht="15" customHeight="1">
      <c r="A537" s="26"/>
      <c r="B537" s="1"/>
      <c r="D537" s="3"/>
      <c r="E537" s="3"/>
      <c r="F537" s="3"/>
      <c r="G537" s="3"/>
      <c r="H537" s="3"/>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row>
    <row r="538" spans="1:101" s="9" customFormat="1" ht="15" customHeight="1">
      <c r="A538" s="26"/>
      <c r="B538" s="1"/>
      <c r="D538" s="3"/>
      <c r="E538" s="3"/>
      <c r="F538" s="3"/>
      <c r="G538" s="3"/>
      <c r="H538" s="3"/>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row>
    <row r="539" spans="1:101" s="9" customFormat="1" ht="15" customHeight="1">
      <c r="A539" s="26"/>
      <c r="B539" s="1"/>
      <c r="D539" s="3"/>
      <c r="E539" s="3"/>
      <c r="F539" s="3"/>
      <c r="G539" s="3"/>
      <c r="H539" s="3"/>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row>
    <row r="540" spans="1:101" s="9" customFormat="1" ht="15" customHeight="1">
      <c r="A540" s="26"/>
      <c r="B540" s="1"/>
      <c r="D540" s="3"/>
      <c r="E540" s="3"/>
      <c r="F540" s="3"/>
      <c r="G540" s="3"/>
      <c r="H540" s="3"/>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row>
    <row r="541" spans="1:101" s="9" customFormat="1" ht="15" customHeight="1">
      <c r="A541" s="26"/>
      <c r="B541" s="1"/>
      <c r="D541" s="3"/>
      <c r="E541" s="3"/>
      <c r="F541" s="3"/>
      <c r="G541" s="3"/>
      <c r="H541" s="3"/>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row>
    <row r="542" spans="1:101" s="9" customFormat="1" ht="15" customHeight="1">
      <c r="A542" s="26"/>
      <c r="B542" s="1"/>
      <c r="D542" s="3"/>
      <c r="E542" s="3"/>
      <c r="F542" s="3"/>
      <c r="G542" s="3"/>
      <c r="H542" s="3"/>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row>
    <row r="543" spans="1:101" s="9" customFormat="1" ht="15" customHeight="1">
      <c r="A543" s="26"/>
      <c r="B543" s="1"/>
      <c r="D543" s="3"/>
      <c r="E543" s="3"/>
      <c r="F543" s="3"/>
      <c r="G543" s="3"/>
      <c r="H543" s="3"/>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row>
    <row r="544" spans="1:101" s="9" customFormat="1" ht="15" customHeight="1">
      <c r="A544" s="26"/>
      <c r="B544" s="1"/>
      <c r="D544" s="3"/>
      <c r="E544" s="3"/>
      <c r="F544" s="3"/>
      <c r="G544" s="3"/>
      <c r="H544" s="3"/>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row>
    <row r="545" spans="1:101" s="9" customFormat="1" ht="15" customHeight="1">
      <c r="A545" s="26"/>
      <c r="B545" s="1"/>
      <c r="D545" s="3"/>
      <c r="E545" s="3"/>
      <c r="F545" s="3"/>
      <c r="G545" s="3"/>
      <c r="H545" s="3"/>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row>
    <row r="546" spans="1:101" s="9" customFormat="1" ht="15" customHeight="1">
      <c r="A546" s="26"/>
      <c r="B546" s="1"/>
      <c r="D546" s="3"/>
      <c r="E546" s="3"/>
      <c r="F546" s="3"/>
      <c r="G546" s="3"/>
      <c r="H546" s="3"/>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row>
    <row r="547" spans="1:101" s="9" customFormat="1" ht="15" customHeight="1">
      <c r="A547" s="26"/>
      <c r="B547" s="1"/>
      <c r="D547" s="3"/>
      <c r="E547" s="3"/>
      <c r="F547" s="3"/>
      <c r="G547" s="3"/>
      <c r="H547" s="3"/>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row>
    <row r="548" spans="1:101" s="9" customFormat="1" ht="15" customHeight="1">
      <c r="A548" s="26"/>
      <c r="B548" s="1"/>
      <c r="D548" s="3"/>
      <c r="E548" s="3"/>
      <c r="F548" s="3"/>
      <c r="G548" s="3"/>
      <c r="H548" s="3"/>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row>
    <row r="549" spans="1:101" s="9" customFormat="1" ht="15" customHeight="1">
      <c r="A549" s="26"/>
      <c r="B549" s="1"/>
      <c r="D549" s="3"/>
      <c r="E549" s="3"/>
      <c r="F549" s="3"/>
      <c r="G549" s="3"/>
      <c r="H549" s="3"/>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row>
    <row r="550" spans="1:101" s="9" customFormat="1" ht="15" customHeight="1">
      <c r="A550" s="26"/>
      <c r="B550" s="1"/>
      <c r="D550" s="3"/>
      <c r="E550" s="3"/>
      <c r="F550" s="3"/>
      <c r="G550" s="3"/>
      <c r="H550" s="3"/>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row>
    <row r="551" spans="1:101" s="9" customFormat="1" ht="15" customHeight="1">
      <c r="A551" s="26"/>
      <c r="B551" s="1"/>
      <c r="D551" s="3"/>
      <c r="E551" s="3"/>
      <c r="F551" s="3"/>
      <c r="G551" s="3"/>
      <c r="H551" s="3"/>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row>
    <row r="552" spans="1:101" s="9" customFormat="1" ht="15" customHeight="1">
      <c r="A552" s="26"/>
      <c r="B552" s="1"/>
      <c r="D552" s="3"/>
      <c r="E552" s="3"/>
      <c r="F552" s="3"/>
      <c r="G552" s="3"/>
      <c r="H552" s="3"/>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row>
    <row r="553" spans="1:101" s="9" customFormat="1" ht="15" customHeight="1">
      <c r="A553" s="26"/>
      <c r="B553" s="1"/>
      <c r="D553" s="3"/>
      <c r="E553" s="3"/>
      <c r="F553" s="3"/>
      <c r="G553" s="3"/>
      <c r="H553" s="3"/>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row>
    <row r="554" spans="1:101" s="9" customFormat="1" ht="15" customHeight="1">
      <c r="A554" s="26"/>
      <c r="B554" s="1"/>
      <c r="D554" s="3"/>
      <c r="E554" s="3"/>
      <c r="F554" s="3"/>
      <c r="G554" s="3"/>
      <c r="H554" s="3"/>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row>
    <row r="555" spans="1:101" s="9" customFormat="1" ht="15" customHeight="1">
      <c r="A555" s="26"/>
      <c r="B555" s="1"/>
      <c r="D555" s="3"/>
      <c r="E555" s="3"/>
      <c r="F555" s="3"/>
      <c r="G555" s="3"/>
      <c r="H555" s="3"/>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row>
    <row r="556" spans="1:101" s="9" customFormat="1" ht="15" customHeight="1">
      <c r="A556" s="26"/>
      <c r="B556" s="1"/>
      <c r="D556" s="3"/>
      <c r="E556" s="3"/>
      <c r="F556" s="3"/>
      <c r="G556" s="3"/>
      <c r="H556" s="3"/>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row>
    <row r="557" spans="1:101" s="9" customFormat="1" ht="15" customHeight="1">
      <c r="A557" s="26"/>
      <c r="B557" s="1"/>
      <c r="D557" s="3"/>
      <c r="E557" s="3"/>
      <c r="F557" s="3"/>
      <c r="G557" s="3"/>
      <c r="H557" s="3"/>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row>
    <row r="558" spans="1:101" s="9" customFormat="1" ht="15" customHeight="1">
      <c r="A558" s="26"/>
      <c r="B558" s="1"/>
      <c r="D558" s="3"/>
      <c r="E558" s="3"/>
      <c r="F558" s="3"/>
      <c r="G558" s="3"/>
      <c r="H558" s="3"/>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row>
    <row r="559" spans="1:101" s="9" customFormat="1" ht="15" customHeight="1">
      <c r="A559" s="26"/>
      <c r="B559" s="1"/>
      <c r="D559" s="3"/>
      <c r="E559" s="3"/>
      <c r="F559" s="3"/>
      <c r="G559" s="3"/>
      <c r="H559" s="3"/>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row>
    <row r="560" spans="1:101" s="9" customFormat="1" ht="15" customHeight="1">
      <c r="A560" s="26"/>
      <c r="B560" s="1"/>
      <c r="D560" s="3"/>
      <c r="E560" s="3"/>
      <c r="F560" s="3"/>
      <c r="G560" s="3"/>
      <c r="H560" s="3"/>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row>
    <row r="561" spans="1:101" s="9" customFormat="1" ht="15" customHeight="1">
      <c r="A561" s="26"/>
      <c r="B561" s="1"/>
      <c r="D561" s="3"/>
      <c r="E561" s="3"/>
      <c r="F561" s="3"/>
      <c r="G561" s="3"/>
      <c r="H561" s="3"/>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row>
    <row r="562" spans="1:101" s="9" customFormat="1" ht="15" customHeight="1">
      <c r="A562" s="26"/>
      <c r="B562" s="1"/>
      <c r="D562" s="3"/>
      <c r="E562" s="3"/>
      <c r="F562" s="3"/>
      <c r="G562" s="3"/>
      <c r="H562" s="3"/>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row>
    <row r="563" spans="1:101" s="9" customFormat="1" ht="15" customHeight="1">
      <c r="A563" s="26"/>
      <c r="B563" s="1"/>
      <c r="D563" s="3"/>
      <c r="E563" s="3"/>
      <c r="F563" s="3"/>
      <c r="G563" s="3"/>
      <c r="H563" s="3"/>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row>
    <row r="564" spans="1:101" s="9" customFormat="1" ht="15" customHeight="1">
      <c r="A564" s="26"/>
      <c r="B564" s="1"/>
      <c r="D564" s="3"/>
      <c r="E564" s="3"/>
      <c r="F564" s="3"/>
      <c r="G564" s="3"/>
      <c r="H564" s="3"/>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row>
    <row r="565" spans="1:101" s="9" customFormat="1" ht="15" customHeight="1">
      <c r="A565" s="26"/>
      <c r="B565" s="1"/>
      <c r="D565" s="3"/>
      <c r="E565" s="3"/>
      <c r="F565" s="3"/>
      <c r="G565" s="3"/>
      <c r="H565" s="3"/>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row>
    <row r="566" spans="1:101" s="9" customFormat="1" ht="15" customHeight="1">
      <c r="A566" s="26"/>
      <c r="B566" s="1"/>
      <c r="D566" s="3"/>
      <c r="E566" s="3"/>
      <c r="F566" s="3"/>
      <c r="G566" s="3"/>
      <c r="H566" s="3"/>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row>
    <row r="567" spans="1:101" s="9" customFormat="1" ht="15" customHeight="1">
      <c r="A567" s="26"/>
      <c r="B567" s="1"/>
      <c r="D567" s="3"/>
      <c r="E567" s="3"/>
      <c r="F567" s="3"/>
      <c r="G567" s="3"/>
      <c r="H567" s="3"/>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row>
    <row r="568" spans="1:101" s="9" customFormat="1" ht="15" customHeight="1">
      <c r="A568" s="26"/>
      <c r="B568" s="1"/>
      <c r="D568" s="3"/>
      <c r="E568" s="3"/>
      <c r="F568" s="3"/>
      <c r="G568" s="3"/>
      <c r="H568" s="3"/>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row>
    <row r="569" spans="1:101" s="9" customFormat="1" ht="15" customHeight="1">
      <c r="A569" s="26"/>
      <c r="B569" s="1"/>
      <c r="D569" s="3"/>
      <c r="E569" s="3"/>
      <c r="F569" s="3"/>
      <c r="G569" s="3"/>
      <c r="H569" s="3"/>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row>
    <row r="570" spans="1:101" s="9" customFormat="1" ht="15" customHeight="1">
      <c r="A570" s="26"/>
      <c r="B570" s="1"/>
      <c r="D570" s="3"/>
      <c r="E570" s="3"/>
      <c r="F570" s="3"/>
      <c r="G570" s="3"/>
      <c r="H570" s="3"/>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row>
    <row r="571" spans="1:101" s="9" customFormat="1" ht="15" customHeight="1">
      <c r="A571" s="26"/>
      <c r="B571" s="1"/>
      <c r="D571" s="3"/>
      <c r="E571" s="3"/>
      <c r="F571" s="3"/>
      <c r="G571" s="3"/>
      <c r="H571" s="3"/>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row>
    <row r="572" spans="1:101" s="9" customFormat="1" ht="15" customHeight="1">
      <c r="A572" s="26"/>
      <c r="B572" s="1"/>
      <c r="D572" s="3"/>
      <c r="E572" s="3"/>
      <c r="F572" s="3"/>
      <c r="G572" s="3"/>
      <c r="H572" s="3"/>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row>
    <row r="573" spans="1:101" s="9" customFormat="1" ht="15" customHeight="1">
      <c r="A573" s="26"/>
      <c r="B573" s="1"/>
      <c r="D573" s="3"/>
      <c r="E573" s="3"/>
      <c r="F573" s="3"/>
      <c r="G573" s="3"/>
      <c r="H573" s="3"/>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row>
    <row r="574" spans="1:101" s="9" customFormat="1" ht="15" customHeight="1">
      <c r="A574" s="26"/>
      <c r="B574" s="1"/>
      <c r="D574" s="3"/>
      <c r="E574" s="3"/>
      <c r="F574" s="3"/>
      <c r="G574" s="3"/>
      <c r="H574" s="3"/>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row>
    <row r="575" spans="1:101" s="9" customFormat="1" ht="15" customHeight="1">
      <c r="A575" s="26"/>
      <c r="B575" s="1"/>
      <c r="D575" s="3"/>
      <c r="E575" s="3"/>
      <c r="F575" s="3"/>
      <c r="G575" s="3"/>
      <c r="H575" s="3"/>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row>
    <row r="576" spans="1:101" s="9" customFormat="1" ht="15" customHeight="1">
      <c r="A576" s="26"/>
      <c r="B576" s="1"/>
      <c r="D576" s="3"/>
      <c r="E576" s="3"/>
      <c r="F576" s="3"/>
      <c r="G576" s="3"/>
      <c r="H576" s="3"/>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row>
    <row r="577" spans="1:101" s="9" customFormat="1" ht="15" customHeight="1">
      <c r="A577" s="26"/>
      <c r="B577" s="1"/>
      <c r="D577" s="3"/>
      <c r="E577" s="3"/>
      <c r="F577" s="3"/>
      <c r="G577" s="3"/>
      <c r="H577" s="3"/>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row>
    <row r="578" spans="1:101" s="9" customFormat="1" ht="15" customHeight="1">
      <c r="A578" s="26"/>
      <c r="B578" s="1"/>
      <c r="D578" s="3"/>
      <c r="E578" s="3"/>
      <c r="F578" s="3"/>
      <c r="G578" s="3"/>
      <c r="H578" s="3"/>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row>
    <row r="579" spans="1:101" s="9" customFormat="1" ht="15" customHeight="1">
      <c r="A579" s="26"/>
      <c r="B579" s="1"/>
      <c r="D579" s="3"/>
      <c r="E579" s="3"/>
      <c r="F579" s="3"/>
      <c r="G579" s="3"/>
      <c r="H579" s="3"/>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row>
    <row r="580" spans="1:101" s="9" customFormat="1" ht="15" customHeight="1">
      <c r="A580" s="26"/>
      <c r="B580" s="1"/>
      <c r="D580" s="3"/>
      <c r="E580" s="3"/>
      <c r="F580" s="3"/>
      <c r="G580" s="3"/>
      <c r="H580" s="3"/>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row>
    <row r="581" spans="1:101" s="9" customFormat="1" ht="15" customHeight="1">
      <c r="A581" s="26"/>
      <c r="B581" s="1"/>
      <c r="D581" s="3"/>
      <c r="E581" s="3"/>
      <c r="F581" s="3"/>
      <c r="G581" s="3"/>
      <c r="H581" s="3"/>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row>
    <row r="582" spans="1:101" s="9" customFormat="1" ht="15" customHeight="1">
      <c r="A582" s="26"/>
      <c r="B582" s="1"/>
      <c r="D582" s="3"/>
      <c r="E582" s="3"/>
      <c r="F582" s="3"/>
      <c r="G582" s="3"/>
      <c r="H582" s="3"/>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row>
    <row r="583" spans="1:101" s="9" customFormat="1" ht="15" customHeight="1">
      <c r="A583" s="26"/>
      <c r="B583" s="1"/>
      <c r="D583" s="3"/>
      <c r="E583" s="3"/>
      <c r="F583" s="3"/>
      <c r="G583" s="3"/>
      <c r="H583" s="3"/>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row>
    <row r="584" spans="1:101" s="9" customFormat="1" ht="15" customHeight="1">
      <c r="A584" s="26"/>
      <c r="B584" s="1"/>
      <c r="D584" s="3"/>
      <c r="E584" s="3"/>
      <c r="F584" s="3"/>
      <c r="G584" s="3"/>
      <c r="H584" s="3"/>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row>
    <row r="585" spans="1:101" s="9" customFormat="1" ht="15" customHeight="1">
      <c r="A585" s="26"/>
      <c r="B585" s="1"/>
      <c r="D585" s="3"/>
      <c r="E585" s="3"/>
      <c r="F585" s="3"/>
      <c r="G585" s="3"/>
      <c r="H585" s="3"/>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row>
    <row r="586" spans="1:101" s="9" customFormat="1" ht="15" customHeight="1">
      <c r="A586" s="26"/>
      <c r="B586" s="1"/>
      <c r="D586" s="3"/>
      <c r="E586" s="3"/>
      <c r="F586" s="3"/>
      <c r="G586" s="3"/>
      <c r="H586" s="3"/>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row>
    <row r="587" spans="1:101" s="9" customFormat="1" ht="15" customHeight="1">
      <c r="A587" s="26"/>
      <c r="B587" s="1"/>
      <c r="D587" s="3"/>
      <c r="E587" s="3"/>
      <c r="F587" s="3"/>
      <c r="G587" s="3"/>
      <c r="H587" s="3"/>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row>
    <row r="588" spans="1:101" s="9" customFormat="1" ht="15" customHeight="1">
      <c r="A588" s="26"/>
      <c r="B588" s="1"/>
      <c r="D588" s="3"/>
      <c r="E588" s="3"/>
      <c r="F588" s="3"/>
      <c r="G588" s="3"/>
      <c r="H588" s="3"/>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row>
    <row r="589" spans="1:101" s="9" customFormat="1" ht="15" customHeight="1">
      <c r="A589" s="26"/>
      <c r="B589" s="1"/>
      <c r="D589" s="3"/>
      <c r="E589" s="3"/>
      <c r="F589" s="3"/>
      <c r="G589" s="3"/>
      <c r="H589" s="3"/>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row>
    <row r="590" spans="1:101" s="9" customFormat="1" ht="15" customHeight="1">
      <c r="A590" s="26"/>
      <c r="B590" s="1"/>
      <c r="D590" s="3"/>
      <c r="E590" s="3"/>
      <c r="F590" s="3"/>
      <c r="G590" s="3"/>
      <c r="H590" s="3"/>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row>
    <row r="591" spans="1:101" s="9" customFormat="1" ht="15" customHeight="1">
      <c r="A591" s="26"/>
      <c r="B591" s="1"/>
      <c r="D591" s="3"/>
      <c r="E591" s="3"/>
      <c r="F591" s="3"/>
      <c r="G591" s="3"/>
      <c r="H591" s="3"/>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row>
    <row r="592" spans="1:101" s="9" customFormat="1" ht="15" customHeight="1">
      <c r="A592" s="26"/>
      <c r="B592" s="1"/>
      <c r="D592" s="3"/>
      <c r="E592" s="3"/>
      <c r="F592" s="3"/>
      <c r="G592" s="3"/>
      <c r="H592" s="3"/>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row>
    <row r="593" spans="1:101" s="9" customFormat="1" ht="15" customHeight="1">
      <c r="A593" s="26"/>
      <c r="B593" s="1"/>
      <c r="D593" s="3"/>
      <c r="E593" s="3"/>
      <c r="F593" s="3"/>
      <c r="G593" s="3"/>
      <c r="H593" s="3"/>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row>
    <row r="594" spans="1:101" s="9" customFormat="1" ht="15" customHeight="1">
      <c r="A594" s="26"/>
      <c r="B594" s="1"/>
      <c r="D594" s="3"/>
      <c r="E594" s="3"/>
      <c r="F594" s="3"/>
      <c r="G594" s="3"/>
      <c r="H594" s="3"/>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row>
    <row r="595" spans="1:101" s="9" customFormat="1" ht="15" customHeight="1">
      <c r="A595" s="26"/>
      <c r="B595" s="1"/>
      <c r="D595" s="3"/>
      <c r="E595" s="3"/>
      <c r="F595" s="3"/>
      <c r="G595" s="3"/>
      <c r="H595" s="3"/>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row>
    <row r="596" spans="1:101" s="9" customFormat="1" ht="15" customHeight="1">
      <c r="A596" s="26"/>
      <c r="B596" s="1"/>
      <c r="D596" s="3"/>
      <c r="E596" s="3"/>
      <c r="F596" s="3"/>
      <c r="G596" s="3"/>
      <c r="H596" s="3"/>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row>
    <row r="597" spans="1:101" s="9" customFormat="1" ht="15" customHeight="1">
      <c r="A597" s="26"/>
      <c r="B597" s="1"/>
      <c r="D597" s="3"/>
      <c r="E597" s="3"/>
      <c r="F597" s="3"/>
      <c r="G597" s="3"/>
      <c r="H597" s="3"/>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row>
    <row r="598" spans="1:101" s="9" customFormat="1" ht="15" customHeight="1">
      <c r="A598" s="26"/>
      <c r="B598" s="1"/>
      <c r="D598" s="3"/>
      <c r="E598" s="3"/>
      <c r="F598" s="3"/>
      <c r="G598" s="3"/>
      <c r="H598" s="3"/>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row>
    <row r="599" spans="1:101" s="9" customFormat="1" ht="15" customHeight="1">
      <c r="A599" s="26"/>
      <c r="B599" s="1"/>
      <c r="D599" s="3"/>
      <c r="E599" s="3"/>
      <c r="F599" s="3"/>
      <c r="G599" s="3"/>
      <c r="H599" s="3"/>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row>
    <row r="600" spans="1:101" s="9" customFormat="1" ht="15" customHeight="1">
      <c r="A600" s="26"/>
      <c r="B600" s="1"/>
      <c r="D600" s="3"/>
      <c r="E600" s="3"/>
      <c r="F600" s="3"/>
      <c r="G600" s="3"/>
      <c r="H600" s="3"/>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row>
    <row r="601" spans="1:101" s="9" customFormat="1" ht="15" customHeight="1">
      <c r="A601" s="26"/>
      <c r="B601" s="1"/>
      <c r="D601" s="3"/>
      <c r="E601" s="3"/>
      <c r="F601" s="3"/>
      <c r="G601" s="3"/>
      <c r="H601" s="3"/>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row>
    <row r="602" spans="1:101" s="9" customFormat="1" ht="15" customHeight="1">
      <c r="A602" s="26"/>
      <c r="B602" s="1"/>
      <c r="D602" s="3"/>
      <c r="E602" s="3"/>
      <c r="F602" s="3"/>
      <c r="G602" s="3"/>
      <c r="H602" s="3"/>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row>
    <row r="603" spans="1:101" s="9" customFormat="1" ht="15" customHeight="1">
      <c r="A603" s="26"/>
      <c r="B603" s="1"/>
      <c r="D603" s="3"/>
      <c r="E603" s="3"/>
      <c r="F603" s="3"/>
      <c r="G603" s="3"/>
      <c r="H603" s="3"/>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row>
    <row r="604" spans="1:101" s="9" customFormat="1" ht="15" customHeight="1">
      <c r="A604" s="26"/>
      <c r="B604" s="1"/>
      <c r="D604" s="3"/>
      <c r="E604" s="3"/>
      <c r="F604" s="3"/>
      <c r="G604" s="3"/>
      <c r="H604" s="3"/>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row>
    <row r="605" spans="1:101" s="9" customFormat="1" ht="15" customHeight="1">
      <c r="A605" s="26"/>
      <c r="B605" s="1"/>
      <c r="D605" s="3"/>
      <c r="E605" s="3"/>
      <c r="F605" s="3"/>
      <c r="G605" s="3"/>
      <c r="H605" s="3"/>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row>
    <row r="606" spans="1:101" s="9" customFormat="1" ht="15" customHeight="1">
      <c r="A606" s="26"/>
      <c r="B606" s="1"/>
      <c r="D606" s="3"/>
      <c r="E606" s="3"/>
      <c r="F606" s="3"/>
      <c r="G606" s="3"/>
      <c r="H606" s="3"/>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row>
    <row r="607" spans="1:101" s="9" customFormat="1" ht="15" customHeight="1">
      <c r="A607" s="26"/>
      <c r="B607" s="1"/>
      <c r="D607" s="3"/>
      <c r="E607" s="3"/>
      <c r="F607" s="3"/>
      <c r="G607" s="3"/>
      <c r="H607" s="3"/>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row>
    <row r="608" spans="1:101" s="9" customFormat="1" ht="15" customHeight="1">
      <c r="A608" s="26"/>
      <c r="B608" s="1"/>
      <c r="D608" s="3"/>
      <c r="E608" s="3"/>
      <c r="F608" s="3"/>
      <c r="G608" s="3"/>
      <c r="H608" s="3"/>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row>
    <row r="609" spans="1:101" s="9" customFormat="1" ht="15" customHeight="1">
      <c r="A609" s="26"/>
      <c r="B609" s="1"/>
      <c r="D609" s="3"/>
      <c r="E609" s="3"/>
      <c r="F609" s="3"/>
      <c r="G609" s="3"/>
      <c r="H609" s="3"/>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row>
    <row r="610" spans="1:101" s="9" customFormat="1" ht="15" customHeight="1">
      <c r="A610" s="26"/>
      <c r="B610" s="1"/>
      <c r="D610" s="3"/>
      <c r="E610" s="3"/>
      <c r="F610" s="3"/>
      <c r="G610" s="3"/>
      <c r="H610" s="3"/>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row>
    <row r="611" spans="1:101" s="9" customFormat="1" ht="15" customHeight="1">
      <c r="A611" s="26"/>
      <c r="B611" s="1"/>
      <c r="D611" s="3"/>
      <c r="E611" s="3"/>
      <c r="F611" s="3"/>
      <c r="G611" s="3"/>
      <c r="H611" s="3"/>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row>
    <row r="612" spans="1:101" s="9" customFormat="1" ht="15" customHeight="1">
      <c r="A612" s="26"/>
      <c r="B612" s="1"/>
      <c r="D612" s="3"/>
      <c r="E612" s="3"/>
      <c r="F612" s="3"/>
      <c r="G612" s="3"/>
      <c r="H612" s="3"/>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row>
    <row r="613" spans="1:101" s="9" customFormat="1" ht="15" customHeight="1">
      <c r="A613" s="26"/>
      <c r="B613" s="1"/>
      <c r="D613" s="3"/>
      <c r="E613" s="3"/>
      <c r="F613" s="3"/>
      <c r="G613" s="3"/>
      <c r="H613" s="3"/>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row>
    <row r="614" spans="1:101" s="9" customFormat="1" ht="15" customHeight="1">
      <c r="A614" s="26"/>
      <c r="B614" s="1"/>
      <c r="D614" s="3"/>
      <c r="E614" s="3"/>
      <c r="F614" s="3"/>
      <c r="G614" s="3"/>
      <c r="H614" s="3"/>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row>
    <row r="615" spans="1:101" s="9" customFormat="1" ht="15" customHeight="1">
      <c r="A615" s="26"/>
      <c r="B615" s="1"/>
      <c r="D615" s="3"/>
      <c r="E615" s="3"/>
      <c r="F615" s="3"/>
      <c r="G615" s="3"/>
      <c r="H615" s="3"/>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row>
    <row r="616" spans="1:101" s="9" customFormat="1" ht="15" customHeight="1">
      <c r="A616" s="26"/>
      <c r="B616" s="1"/>
      <c r="D616" s="3"/>
      <c r="E616" s="3"/>
      <c r="F616" s="3"/>
      <c r="G616" s="3"/>
      <c r="H616" s="3"/>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row>
    <row r="617" spans="1:101" s="9" customFormat="1" ht="15" customHeight="1">
      <c r="A617" s="26"/>
      <c r="B617" s="1"/>
      <c r="D617" s="3"/>
      <c r="E617" s="3"/>
      <c r="F617" s="3"/>
      <c r="G617" s="3"/>
      <c r="H617" s="3"/>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row>
    <row r="618" spans="1:101" s="9" customFormat="1" ht="15" customHeight="1">
      <c r="A618" s="26"/>
      <c r="B618" s="1"/>
      <c r="D618" s="3"/>
      <c r="E618" s="3"/>
      <c r="F618" s="3"/>
      <c r="G618" s="3"/>
      <c r="H618" s="3"/>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row>
    <row r="619" spans="1:101" s="9" customFormat="1" ht="15" customHeight="1">
      <c r="A619" s="26"/>
      <c r="B619" s="1"/>
      <c r="D619" s="3"/>
      <c r="E619" s="3"/>
      <c r="F619" s="3"/>
      <c r="G619" s="3"/>
      <c r="H619" s="3"/>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row>
    <row r="620" spans="1:101" s="9" customFormat="1" ht="15" customHeight="1">
      <c r="A620" s="26"/>
      <c r="B620" s="1"/>
      <c r="D620" s="3"/>
      <c r="E620" s="3"/>
      <c r="F620" s="3"/>
      <c r="G620" s="3"/>
      <c r="H620" s="3"/>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row>
    <row r="621" spans="1:101" s="9" customFormat="1" ht="15" customHeight="1">
      <c r="A621" s="26"/>
      <c r="B621" s="1"/>
      <c r="D621" s="3"/>
      <c r="E621" s="3"/>
      <c r="F621" s="3"/>
      <c r="G621" s="3"/>
      <c r="H621" s="3"/>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row>
    <row r="622" spans="1:101" s="9" customFormat="1" ht="15" customHeight="1">
      <c r="A622" s="26"/>
      <c r="B622" s="1"/>
      <c r="D622" s="3"/>
      <c r="E622" s="3"/>
      <c r="F622" s="3"/>
      <c r="G622" s="3"/>
      <c r="H622" s="3"/>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row>
    <row r="623" spans="1:101" s="9" customFormat="1" ht="15" customHeight="1">
      <c r="A623" s="26"/>
      <c r="B623" s="1"/>
      <c r="D623" s="3"/>
      <c r="E623" s="3"/>
      <c r="F623" s="3"/>
      <c r="G623" s="3"/>
      <c r="H623" s="3"/>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row>
    <row r="624" spans="1:101" s="9" customFormat="1" ht="15" customHeight="1">
      <c r="A624" s="26"/>
      <c r="B624" s="1"/>
      <c r="D624" s="3"/>
      <c r="E624" s="3"/>
      <c r="F624" s="3"/>
      <c r="G624" s="3"/>
      <c r="H624" s="3"/>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row>
    <row r="625" spans="1:101" s="9" customFormat="1" ht="15" customHeight="1">
      <c r="A625" s="26"/>
      <c r="B625" s="1"/>
      <c r="D625" s="3"/>
      <c r="E625" s="3"/>
      <c r="F625" s="3"/>
      <c r="G625" s="3"/>
      <c r="H625" s="3"/>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row>
    <row r="626" spans="1:101" s="9" customFormat="1" ht="15" customHeight="1">
      <c r="A626" s="26"/>
      <c r="B626" s="1"/>
      <c r="D626" s="3"/>
      <c r="E626" s="3"/>
      <c r="F626" s="3"/>
      <c r="G626" s="3"/>
      <c r="H626" s="3"/>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row>
    <row r="627" spans="1:101" s="9" customFormat="1" ht="15" customHeight="1">
      <c r="A627" s="26"/>
      <c r="B627" s="1"/>
      <c r="D627" s="3"/>
      <c r="E627" s="3"/>
      <c r="F627" s="3"/>
      <c r="G627" s="3"/>
      <c r="H627" s="3"/>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row>
    <row r="628" spans="1:101" s="9" customFormat="1" ht="15" customHeight="1">
      <c r="A628" s="26"/>
      <c r="B628" s="1"/>
      <c r="D628" s="3"/>
      <c r="E628" s="3"/>
      <c r="F628" s="3"/>
      <c r="G628" s="3"/>
      <c r="H628" s="3"/>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row>
    <row r="629" spans="1:101" s="9" customFormat="1" ht="15" customHeight="1">
      <c r="A629" s="26"/>
      <c r="B629" s="1"/>
      <c r="D629" s="3"/>
      <c r="E629" s="3"/>
      <c r="F629" s="3"/>
      <c r="G629" s="3"/>
      <c r="H629" s="3"/>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row>
    <row r="630" spans="1:101" s="9" customFormat="1" ht="15" customHeight="1">
      <c r="A630" s="26"/>
      <c r="B630" s="1"/>
      <c r="D630" s="3"/>
      <c r="E630" s="3"/>
      <c r="F630" s="3"/>
      <c r="G630" s="3"/>
      <c r="H630" s="3"/>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row>
    <row r="631" spans="1:101" s="9" customFormat="1" ht="15" customHeight="1">
      <c r="A631" s="26"/>
      <c r="B631" s="1"/>
      <c r="D631" s="3"/>
      <c r="E631" s="3"/>
      <c r="F631" s="3"/>
      <c r="G631" s="3"/>
      <c r="H631" s="3"/>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row>
    <row r="632" spans="1:101" s="9" customFormat="1" ht="15" customHeight="1">
      <c r="A632" s="26"/>
      <c r="B632" s="1"/>
      <c r="D632" s="3"/>
      <c r="E632" s="3"/>
      <c r="F632" s="3"/>
      <c r="G632" s="3"/>
      <c r="H632" s="3"/>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row>
    <row r="633" spans="1:101" s="9" customFormat="1" ht="15" customHeight="1">
      <c r="A633" s="26"/>
      <c r="B633" s="1"/>
      <c r="D633" s="3"/>
      <c r="E633" s="3"/>
      <c r="F633" s="3"/>
      <c r="G633" s="3"/>
      <c r="H633" s="3"/>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row>
    <row r="634" spans="1:101" s="9" customFormat="1" ht="15" customHeight="1">
      <c r="A634" s="26"/>
      <c r="B634" s="1"/>
      <c r="D634" s="3"/>
      <c r="E634" s="3"/>
      <c r="F634" s="3"/>
      <c r="G634" s="3"/>
      <c r="H634" s="3"/>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row>
    <row r="635" spans="1:101" s="9" customFormat="1" ht="15" customHeight="1">
      <c r="A635" s="26"/>
      <c r="B635" s="1"/>
      <c r="D635" s="3"/>
      <c r="E635" s="3"/>
      <c r="F635" s="3"/>
      <c r="G635" s="3"/>
      <c r="H635" s="3"/>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row>
    <row r="636" spans="1:101" s="9" customFormat="1" ht="15" customHeight="1">
      <c r="A636" s="26"/>
      <c r="B636" s="1"/>
      <c r="D636" s="3"/>
      <c r="E636" s="3"/>
      <c r="F636" s="3"/>
      <c r="G636" s="3"/>
      <c r="H636" s="3"/>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row>
    <row r="637" spans="1:101" s="9" customFormat="1" ht="15" customHeight="1">
      <c r="A637" s="26"/>
      <c r="B637" s="1"/>
      <c r="D637" s="3"/>
      <c r="E637" s="3"/>
      <c r="F637" s="3"/>
      <c r="G637" s="3"/>
      <c r="H637" s="3"/>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row>
    <row r="638" spans="1:101" s="9" customFormat="1" ht="15" customHeight="1">
      <c r="A638" s="26"/>
      <c r="B638" s="1"/>
      <c r="D638" s="3"/>
      <c r="E638" s="3"/>
      <c r="F638" s="3"/>
      <c r="G638" s="3"/>
      <c r="H638" s="3"/>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row>
    <row r="639" spans="1:101" s="9" customFormat="1" ht="15" customHeight="1">
      <c r="A639" s="26"/>
      <c r="B639" s="1"/>
      <c r="D639" s="3"/>
      <c r="E639" s="3"/>
      <c r="F639" s="3"/>
      <c r="G639" s="3"/>
      <c r="H639" s="3"/>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row>
    <row r="640" spans="1:101" s="9" customFormat="1" ht="15" customHeight="1">
      <c r="A640" s="26"/>
      <c r="B640" s="1"/>
      <c r="D640" s="3"/>
      <c r="E640" s="3"/>
      <c r="F640" s="3"/>
      <c r="G640" s="3"/>
      <c r="H640" s="3"/>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row>
    <row r="641" spans="1:101" s="9" customFormat="1" ht="15" customHeight="1">
      <c r="A641" s="26"/>
      <c r="B641" s="1"/>
      <c r="D641" s="3"/>
      <c r="E641" s="3"/>
      <c r="F641" s="3"/>
      <c r="G641" s="3"/>
      <c r="H641" s="3"/>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row>
    <row r="642" spans="1:101" s="9" customFormat="1" ht="15" customHeight="1">
      <c r="A642" s="26"/>
      <c r="B642" s="1"/>
      <c r="D642" s="3"/>
      <c r="E642" s="3"/>
      <c r="F642" s="3"/>
      <c r="G642" s="3"/>
      <c r="H642" s="3"/>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row>
    <row r="643" spans="1:101" s="9" customFormat="1" ht="15" customHeight="1">
      <c r="A643" s="26"/>
      <c r="B643" s="1"/>
      <c r="D643" s="3"/>
      <c r="E643" s="3"/>
      <c r="F643" s="3"/>
      <c r="G643" s="3"/>
      <c r="H643" s="3"/>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row>
    <row r="644" spans="1:101" s="9" customFormat="1" ht="15" customHeight="1">
      <c r="A644" s="26"/>
      <c r="B644" s="1"/>
      <c r="D644" s="3"/>
      <c r="E644" s="3"/>
      <c r="F644" s="3"/>
      <c r="G644" s="3"/>
      <c r="H644" s="3"/>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row>
    <row r="645" spans="1:101" s="9" customFormat="1" ht="15" customHeight="1">
      <c r="A645" s="26"/>
      <c r="B645" s="1"/>
      <c r="D645" s="3"/>
      <c r="E645" s="3"/>
      <c r="F645" s="3"/>
      <c r="G645" s="3"/>
      <c r="H645" s="3"/>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row>
    <row r="646" spans="1:101" s="9" customFormat="1" ht="15" customHeight="1">
      <c r="A646" s="26"/>
      <c r="B646" s="1"/>
      <c r="D646" s="3"/>
      <c r="E646" s="3"/>
      <c r="F646" s="3"/>
      <c r="G646" s="3"/>
      <c r="H646" s="3"/>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row>
    <row r="647" spans="1:101" s="9" customFormat="1" ht="15" customHeight="1">
      <c r="A647" s="26"/>
      <c r="B647" s="1"/>
      <c r="D647" s="3"/>
      <c r="E647" s="3"/>
      <c r="F647" s="3"/>
      <c r="G647" s="3"/>
      <c r="H647" s="3"/>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row>
    <row r="648" spans="1:101" s="9" customFormat="1" ht="15" customHeight="1">
      <c r="A648" s="26"/>
      <c r="B648" s="1"/>
      <c r="D648" s="3"/>
      <c r="E648" s="3"/>
      <c r="F648" s="3"/>
      <c r="G648" s="3"/>
      <c r="H648" s="3"/>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row>
    <row r="649" spans="1:101" s="9" customFormat="1" ht="15" customHeight="1">
      <c r="A649" s="26"/>
      <c r="B649" s="1"/>
      <c r="D649" s="3"/>
      <c r="E649" s="3"/>
      <c r="F649" s="3"/>
      <c r="G649" s="3"/>
      <c r="H649" s="3"/>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row>
    <row r="650" spans="1:101" s="9" customFormat="1" ht="15" customHeight="1">
      <c r="A650" s="26"/>
      <c r="B650" s="1"/>
      <c r="D650" s="3"/>
      <c r="E650" s="3"/>
      <c r="F650" s="3"/>
      <c r="G650" s="3"/>
      <c r="H650" s="3"/>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row>
    <row r="651" spans="1:101" s="9" customFormat="1" ht="15" customHeight="1">
      <c r="A651" s="26"/>
      <c r="B651" s="1"/>
      <c r="D651" s="3"/>
      <c r="E651" s="3"/>
      <c r="F651" s="3"/>
      <c r="G651" s="3"/>
      <c r="H651" s="3"/>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row>
    <row r="652" spans="1:101" s="9" customFormat="1" ht="15" customHeight="1">
      <c r="A652" s="26"/>
      <c r="B652" s="1"/>
      <c r="D652" s="3"/>
      <c r="E652" s="3"/>
      <c r="F652" s="3"/>
      <c r="G652" s="3"/>
      <c r="H652" s="3"/>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row>
    <row r="653" spans="1:101" s="9" customFormat="1" ht="15" customHeight="1">
      <c r="A653" s="26"/>
      <c r="B653" s="1"/>
      <c r="D653" s="3"/>
      <c r="E653" s="3"/>
      <c r="F653" s="3"/>
      <c r="G653" s="3"/>
      <c r="H653" s="3"/>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row>
    <row r="654" spans="1:101" s="9" customFormat="1" ht="15" customHeight="1">
      <c r="A654" s="26"/>
      <c r="B654" s="1"/>
      <c r="D654" s="3"/>
      <c r="E654" s="3"/>
      <c r="F654" s="3"/>
      <c r="G654" s="3"/>
      <c r="H654" s="3"/>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row>
    <row r="655" spans="1:101" s="9" customFormat="1" ht="15" customHeight="1">
      <c r="A655" s="26"/>
      <c r="B655" s="1"/>
      <c r="D655" s="3"/>
      <c r="E655" s="3"/>
      <c r="F655" s="3"/>
      <c r="G655" s="3"/>
      <c r="H655" s="3"/>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row>
    <row r="656" spans="1:101" s="9" customFormat="1" ht="15" customHeight="1">
      <c r="A656" s="26"/>
      <c r="B656" s="1"/>
      <c r="D656" s="3"/>
      <c r="E656" s="3"/>
      <c r="F656" s="3"/>
      <c r="G656" s="3"/>
      <c r="H656" s="3"/>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row>
    <row r="657" spans="1:101" s="9" customFormat="1" ht="15" customHeight="1">
      <c r="A657" s="26"/>
      <c r="B657" s="1"/>
      <c r="D657" s="3"/>
      <c r="E657" s="3"/>
      <c r="F657" s="3"/>
      <c r="G657" s="3"/>
      <c r="H657" s="3"/>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row>
    <row r="658" spans="1:101" s="9" customFormat="1" ht="15" customHeight="1">
      <c r="A658" s="26"/>
      <c r="B658" s="1"/>
      <c r="D658" s="3"/>
      <c r="E658" s="3"/>
      <c r="F658" s="3"/>
      <c r="G658" s="3"/>
      <c r="H658" s="3"/>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row>
    <row r="659" spans="1:101" s="9" customFormat="1" ht="15" customHeight="1">
      <c r="A659" s="26"/>
      <c r="B659" s="1"/>
      <c r="D659" s="3"/>
      <c r="E659" s="3"/>
      <c r="F659" s="3"/>
      <c r="G659" s="3"/>
      <c r="H659" s="3"/>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row>
    <row r="660" spans="1:101" s="9" customFormat="1" ht="15" customHeight="1">
      <c r="A660" s="26"/>
      <c r="B660" s="1"/>
      <c r="D660" s="3"/>
      <c r="E660" s="3"/>
      <c r="F660" s="3"/>
      <c r="G660" s="3"/>
      <c r="H660" s="3"/>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row>
    <row r="661" spans="1:101" s="9" customFormat="1" ht="15" customHeight="1">
      <c r="A661" s="26"/>
      <c r="B661" s="1"/>
      <c r="D661" s="3"/>
      <c r="E661" s="3"/>
      <c r="F661" s="3"/>
      <c r="G661" s="3"/>
      <c r="H661" s="3"/>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row>
    <row r="662" spans="1:101" s="9" customFormat="1" ht="15" customHeight="1">
      <c r="A662" s="26"/>
      <c r="B662" s="1"/>
      <c r="D662" s="3"/>
      <c r="E662" s="3"/>
      <c r="F662" s="3"/>
      <c r="G662" s="3"/>
      <c r="H662" s="3"/>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row>
    <row r="663" spans="1:101" s="9" customFormat="1" ht="15" customHeight="1">
      <c r="A663" s="26"/>
      <c r="B663" s="1"/>
      <c r="D663" s="3"/>
      <c r="E663" s="3"/>
      <c r="F663" s="3"/>
      <c r="G663" s="3"/>
      <c r="H663" s="3"/>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row>
    <row r="664" spans="1:101" s="9" customFormat="1" ht="15" customHeight="1">
      <c r="A664" s="26"/>
      <c r="B664" s="1"/>
      <c r="D664" s="3"/>
      <c r="E664" s="3"/>
      <c r="F664" s="3"/>
      <c r="G664" s="3"/>
      <c r="H664" s="3"/>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row>
    <row r="665" spans="1:101" s="9" customFormat="1" ht="15" customHeight="1">
      <c r="A665" s="26"/>
      <c r="B665" s="1"/>
      <c r="D665" s="3"/>
      <c r="E665" s="3"/>
      <c r="F665" s="3"/>
      <c r="G665" s="3"/>
      <c r="H665" s="3"/>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row>
    <row r="666" spans="1:101" s="9" customFormat="1" ht="15" customHeight="1">
      <c r="A666" s="26"/>
      <c r="B666" s="1"/>
      <c r="D666" s="3"/>
      <c r="E666" s="3"/>
      <c r="F666" s="3"/>
      <c r="G666" s="3"/>
      <c r="H666" s="3"/>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row>
    <row r="667" spans="1:101" s="9" customFormat="1" ht="15" customHeight="1">
      <c r="A667" s="26"/>
      <c r="B667" s="1"/>
      <c r="D667" s="3"/>
      <c r="E667" s="3"/>
      <c r="F667" s="3"/>
      <c r="G667" s="3"/>
      <c r="H667" s="3"/>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row>
    <row r="668" spans="1:101" s="9" customFormat="1" ht="15" customHeight="1">
      <c r="A668" s="26"/>
      <c r="B668" s="1"/>
      <c r="D668" s="3"/>
      <c r="E668" s="3"/>
      <c r="F668" s="3"/>
      <c r="G668" s="3"/>
      <c r="H668" s="3"/>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row>
    <row r="669" spans="1:101" s="9" customFormat="1" ht="15" customHeight="1">
      <c r="A669" s="26"/>
      <c r="B669" s="1"/>
      <c r="D669" s="3"/>
      <c r="E669" s="3"/>
      <c r="F669" s="3"/>
      <c r="G669" s="3"/>
      <c r="H669" s="3"/>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row>
    <row r="670" spans="1:101" s="9" customFormat="1" ht="15" customHeight="1">
      <c r="A670" s="26"/>
      <c r="B670" s="1"/>
      <c r="D670" s="3"/>
      <c r="E670" s="3"/>
      <c r="F670" s="3"/>
      <c r="G670" s="3"/>
      <c r="H670" s="3"/>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row>
    <row r="671" spans="1:101" s="9" customFormat="1" ht="15" customHeight="1">
      <c r="A671" s="26"/>
      <c r="B671" s="1"/>
      <c r="D671" s="3"/>
      <c r="E671" s="3"/>
      <c r="F671" s="3"/>
      <c r="G671" s="3"/>
      <c r="H671" s="3"/>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row>
    <row r="672" spans="1:101" s="9" customFormat="1" ht="15" customHeight="1">
      <c r="A672" s="26"/>
      <c r="B672" s="1"/>
      <c r="D672" s="3"/>
      <c r="E672" s="3"/>
      <c r="F672" s="3"/>
      <c r="G672" s="3"/>
      <c r="H672" s="3"/>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row>
    <row r="673" spans="1:101" s="9" customFormat="1" ht="15" customHeight="1">
      <c r="A673" s="26"/>
      <c r="B673" s="1"/>
      <c r="D673" s="3"/>
      <c r="E673" s="3"/>
      <c r="F673" s="3"/>
      <c r="G673" s="3"/>
      <c r="H673" s="3"/>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row>
    <row r="674" spans="1:101" s="9" customFormat="1" ht="15" customHeight="1">
      <c r="A674" s="26"/>
      <c r="B674" s="1"/>
      <c r="D674" s="3"/>
      <c r="E674" s="3"/>
      <c r="F674" s="3"/>
      <c r="G674" s="3"/>
      <c r="H674" s="3"/>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row>
    <row r="675" spans="1:101" s="9" customFormat="1" ht="15" customHeight="1">
      <c r="A675" s="26"/>
      <c r="B675" s="1"/>
      <c r="D675" s="3"/>
      <c r="E675" s="3"/>
      <c r="F675" s="3"/>
      <c r="G675" s="3"/>
      <c r="H675" s="3"/>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row>
    <row r="676" spans="1:101" s="9" customFormat="1" ht="15" customHeight="1">
      <c r="A676" s="26"/>
      <c r="B676" s="1"/>
      <c r="D676" s="3"/>
      <c r="E676" s="3"/>
      <c r="F676" s="3"/>
      <c r="G676" s="3"/>
      <c r="H676" s="3"/>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row>
    <row r="677" spans="1:101" s="9" customFormat="1" ht="15" customHeight="1">
      <c r="A677" s="26"/>
      <c r="B677" s="1"/>
      <c r="D677" s="3"/>
      <c r="E677" s="3"/>
      <c r="F677" s="3"/>
      <c r="G677" s="3"/>
      <c r="H677" s="3"/>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row>
    <row r="678" spans="1:101" s="9" customFormat="1" ht="15" customHeight="1">
      <c r="A678" s="26"/>
      <c r="B678" s="1"/>
      <c r="D678" s="3"/>
      <c r="E678" s="3"/>
      <c r="F678" s="3"/>
      <c r="G678" s="3"/>
      <c r="H678" s="3"/>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row>
    <row r="679" spans="1:101" s="9" customFormat="1" ht="15" customHeight="1">
      <c r="A679" s="26"/>
      <c r="B679" s="1"/>
      <c r="D679" s="3"/>
      <c r="E679" s="3"/>
      <c r="F679" s="3"/>
      <c r="G679" s="3"/>
      <c r="H679" s="3"/>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row>
    <row r="680" spans="1:101" s="9" customFormat="1" ht="15" customHeight="1">
      <c r="A680" s="26"/>
      <c r="B680" s="1"/>
      <c r="D680" s="3"/>
      <c r="E680" s="3"/>
      <c r="F680" s="3"/>
      <c r="G680" s="3"/>
      <c r="H680" s="3"/>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row>
    <row r="681" spans="1:101" s="9" customFormat="1" ht="15" customHeight="1">
      <c r="A681" s="26"/>
      <c r="B681" s="1"/>
      <c r="D681" s="3"/>
      <c r="E681" s="3"/>
      <c r="F681" s="3"/>
      <c r="G681" s="3"/>
      <c r="H681" s="3"/>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row>
    <row r="682" spans="1:101" s="9" customFormat="1" ht="15" customHeight="1">
      <c r="A682" s="26"/>
      <c r="B682" s="1"/>
      <c r="D682" s="3"/>
      <c r="E682" s="3"/>
      <c r="F682" s="3"/>
      <c r="G682" s="3"/>
      <c r="H682" s="3"/>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row>
    <row r="683" spans="1:101" s="9" customFormat="1" ht="15" customHeight="1">
      <c r="A683" s="26"/>
      <c r="B683" s="1"/>
      <c r="D683" s="3"/>
      <c r="E683" s="3"/>
      <c r="F683" s="3"/>
      <c r="G683" s="3"/>
      <c r="H683" s="3"/>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row>
    <row r="684" spans="1:101" s="9" customFormat="1" ht="15" customHeight="1">
      <c r="A684" s="26"/>
      <c r="B684" s="1"/>
      <c r="D684" s="3"/>
      <c r="E684" s="3"/>
      <c r="F684" s="3"/>
      <c r="G684" s="3"/>
      <c r="H684" s="3"/>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row>
    <row r="685" spans="1:101" s="9" customFormat="1" ht="15" customHeight="1">
      <c r="A685" s="26"/>
      <c r="B685" s="1"/>
      <c r="D685" s="3"/>
      <c r="E685" s="3"/>
      <c r="F685" s="3"/>
      <c r="G685" s="3"/>
      <c r="H685" s="3"/>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row>
    <row r="686" spans="1:101" s="9" customFormat="1" ht="15" customHeight="1">
      <c r="A686" s="26"/>
      <c r="B686" s="1"/>
      <c r="D686" s="3"/>
      <c r="E686" s="3"/>
      <c r="F686" s="3"/>
      <c r="G686" s="3"/>
      <c r="H686" s="3"/>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row>
    <row r="687" spans="1:101" s="9" customFormat="1" ht="15" customHeight="1">
      <c r="A687" s="26"/>
      <c r="B687" s="1"/>
      <c r="D687" s="3"/>
      <c r="E687" s="3"/>
      <c r="F687" s="3"/>
      <c r="G687" s="3"/>
      <c r="H687" s="3"/>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row>
    <row r="688" spans="1:101" s="9" customFormat="1" ht="15" customHeight="1">
      <c r="A688" s="26"/>
      <c r="B688" s="1"/>
      <c r="D688" s="3"/>
      <c r="E688" s="3"/>
      <c r="F688" s="3"/>
      <c r="G688" s="3"/>
      <c r="H688" s="3"/>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row>
    <row r="689" spans="1:101" s="9" customFormat="1" ht="15" customHeight="1">
      <c r="A689" s="26"/>
      <c r="B689" s="1"/>
      <c r="D689" s="3"/>
      <c r="E689" s="3"/>
      <c r="F689" s="3"/>
      <c r="G689" s="3"/>
      <c r="H689" s="3"/>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row>
    <row r="690" spans="1:101" s="9" customFormat="1" ht="15" customHeight="1">
      <c r="A690" s="26"/>
      <c r="B690" s="1"/>
      <c r="D690" s="3"/>
      <c r="E690" s="3"/>
      <c r="F690" s="3"/>
      <c r="G690" s="3"/>
      <c r="H690" s="3"/>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row>
    <row r="691" spans="1:101" s="9" customFormat="1" ht="15" customHeight="1">
      <c r="A691" s="26"/>
      <c r="B691" s="1"/>
      <c r="D691" s="3"/>
      <c r="E691" s="3"/>
      <c r="F691" s="3"/>
      <c r="G691" s="3"/>
      <c r="H691" s="3"/>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row>
    <row r="692" spans="1:101" s="9" customFormat="1" ht="15" customHeight="1">
      <c r="A692" s="26"/>
      <c r="B692" s="1"/>
      <c r="D692" s="3"/>
      <c r="E692" s="3"/>
      <c r="F692" s="3"/>
      <c r="G692" s="3"/>
      <c r="H692" s="3"/>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row>
    <row r="693" spans="1:101" s="9" customFormat="1" ht="15" customHeight="1">
      <c r="A693" s="26"/>
      <c r="B693" s="1"/>
      <c r="D693" s="3"/>
      <c r="E693" s="3"/>
      <c r="F693" s="3"/>
      <c r="G693" s="3"/>
      <c r="H693" s="3"/>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row>
    <row r="694" spans="1:101" s="9" customFormat="1" ht="15" customHeight="1">
      <c r="A694" s="26"/>
      <c r="B694" s="1"/>
      <c r="D694" s="3"/>
      <c r="E694" s="3"/>
      <c r="F694" s="3"/>
      <c r="G694" s="3"/>
      <c r="H694" s="3"/>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row>
    <row r="695" spans="1:101" s="9" customFormat="1" ht="15" customHeight="1">
      <c r="A695" s="26"/>
      <c r="B695" s="1"/>
      <c r="D695" s="3"/>
      <c r="E695" s="3"/>
      <c r="F695" s="3"/>
      <c r="G695" s="3"/>
      <c r="H695" s="3"/>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row>
    <row r="696" spans="1:101" s="9" customFormat="1" ht="15" customHeight="1">
      <c r="A696" s="26"/>
      <c r="B696" s="1"/>
      <c r="D696" s="3"/>
      <c r="E696" s="3"/>
      <c r="F696" s="3"/>
      <c r="G696" s="3"/>
      <c r="H696" s="3"/>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row>
    <row r="697" spans="1:101" s="9" customFormat="1" ht="15" customHeight="1">
      <c r="A697" s="26"/>
      <c r="B697" s="1"/>
      <c r="D697" s="3"/>
      <c r="E697" s="3"/>
      <c r="F697" s="3"/>
      <c r="G697" s="3"/>
      <c r="H697" s="3"/>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row>
    <row r="698" spans="1:101" s="9" customFormat="1" ht="15" customHeight="1">
      <c r="A698" s="26"/>
      <c r="B698" s="1"/>
      <c r="D698" s="3"/>
      <c r="E698" s="3"/>
      <c r="F698" s="3"/>
      <c r="G698" s="3"/>
      <c r="H698" s="3"/>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row>
    <row r="699" spans="1:101" s="9" customFormat="1" ht="15" customHeight="1">
      <c r="A699" s="26"/>
      <c r="B699" s="1"/>
      <c r="D699" s="3"/>
      <c r="E699" s="3"/>
      <c r="F699" s="3"/>
      <c r="G699" s="3"/>
      <c r="H699" s="3"/>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row>
    <row r="700" spans="1:101" s="9" customFormat="1" ht="15" customHeight="1">
      <c r="A700" s="26"/>
      <c r="B700" s="1"/>
      <c r="D700" s="3"/>
      <c r="E700" s="3"/>
      <c r="F700" s="3"/>
      <c r="G700" s="3"/>
      <c r="H700" s="3"/>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row>
    <row r="701" spans="1:101" s="9" customFormat="1" ht="15" customHeight="1">
      <c r="A701" s="26"/>
      <c r="B701" s="1"/>
      <c r="D701" s="3"/>
      <c r="E701" s="3"/>
      <c r="F701" s="3"/>
      <c r="G701" s="3"/>
      <c r="H701" s="3"/>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row>
    <row r="702" spans="1:101" s="9" customFormat="1" ht="15" customHeight="1">
      <c r="A702" s="26"/>
      <c r="B702" s="1"/>
      <c r="D702" s="3"/>
      <c r="E702" s="3"/>
      <c r="F702" s="3"/>
      <c r="G702" s="3"/>
      <c r="H702" s="3"/>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row>
    <row r="703" spans="1:101" s="9" customFormat="1" ht="15" customHeight="1">
      <c r="A703" s="26"/>
      <c r="B703" s="1"/>
      <c r="D703" s="3"/>
      <c r="E703" s="3"/>
      <c r="F703" s="3"/>
      <c r="G703" s="3"/>
      <c r="H703" s="3"/>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row>
    <row r="704" spans="1:101" s="9" customFormat="1" ht="15" customHeight="1">
      <c r="A704" s="26"/>
      <c r="B704" s="1"/>
      <c r="D704" s="3"/>
      <c r="E704" s="3"/>
      <c r="F704" s="3"/>
      <c r="G704" s="3"/>
      <c r="H704" s="3"/>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row>
    <row r="705" spans="1:101" s="9" customFormat="1" ht="15" customHeight="1">
      <c r="A705" s="26"/>
      <c r="B705" s="1"/>
      <c r="D705" s="3"/>
      <c r="E705" s="3"/>
      <c r="F705" s="3"/>
      <c r="G705" s="3"/>
      <c r="H705" s="3"/>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row>
    <row r="706" spans="1:101" s="9" customFormat="1" ht="15" customHeight="1">
      <c r="A706" s="26"/>
      <c r="B706" s="1"/>
      <c r="D706" s="3"/>
      <c r="E706" s="3"/>
      <c r="F706" s="3"/>
      <c r="G706" s="3"/>
      <c r="H706" s="3"/>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row>
    <row r="707" spans="1:101" s="9" customFormat="1" ht="15" customHeight="1">
      <c r="A707" s="26"/>
      <c r="B707" s="1"/>
      <c r="D707" s="3"/>
      <c r="E707" s="3"/>
      <c r="F707" s="3"/>
      <c r="G707" s="3"/>
      <c r="H707" s="3"/>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row>
    <row r="708" spans="1:101" s="9" customFormat="1" ht="15" customHeight="1">
      <c r="A708" s="26"/>
      <c r="B708" s="1"/>
      <c r="D708" s="3"/>
      <c r="E708" s="3"/>
      <c r="F708" s="3"/>
      <c r="G708" s="3"/>
      <c r="H708" s="3"/>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row>
    <row r="709" spans="1:101" s="9" customFormat="1" ht="15" customHeight="1">
      <c r="A709" s="26"/>
      <c r="B709" s="1"/>
      <c r="D709" s="3"/>
      <c r="E709" s="3"/>
      <c r="F709" s="3"/>
      <c r="G709" s="3"/>
      <c r="H709" s="3"/>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row>
    <row r="710" spans="1:101" s="9" customFormat="1" ht="15" customHeight="1">
      <c r="A710" s="26"/>
      <c r="B710" s="1"/>
      <c r="D710" s="3"/>
      <c r="E710" s="3"/>
      <c r="F710" s="3"/>
      <c r="G710" s="3"/>
      <c r="H710" s="3"/>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row>
    <row r="711" spans="1:101" s="9" customFormat="1" ht="15" customHeight="1">
      <c r="A711" s="26"/>
      <c r="B711" s="1"/>
      <c r="D711" s="3"/>
      <c r="E711" s="3"/>
      <c r="F711" s="3"/>
      <c r="G711" s="3"/>
      <c r="H711" s="3"/>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row>
    <row r="712" spans="1:101" s="9" customFormat="1" ht="15" customHeight="1">
      <c r="A712" s="26"/>
      <c r="B712" s="1"/>
      <c r="D712" s="3"/>
      <c r="E712" s="3"/>
      <c r="F712" s="3"/>
      <c r="G712" s="3"/>
      <c r="H712" s="3"/>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row>
    <row r="713" spans="1:101" s="9" customFormat="1" ht="15" customHeight="1">
      <c r="A713" s="26"/>
      <c r="B713" s="1"/>
      <c r="D713" s="3"/>
      <c r="E713" s="3"/>
      <c r="F713" s="3"/>
      <c r="G713" s="3"/>
      <c r="H713" s="3"/>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row>
    <row r="714" spans="1:101" s="9" customFormat="1" ht="15" customHeight="1">
      <c r="A714" s="26"/>
      <c r="B714" s="1"/>
      <c r="D714" s="3"/>
      <c r="E714" s="3"/>
      <c r="F714" s="3"/>
      <c r="G714" s="3"/>
      <c r="H714" s="3"/>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row>
    <row r="715" spans="1:101" s="9" customFormat="1" ht="15" customHeight="1">
      <c r="A715" s="26"/>
      <c r="B715" s="1"/>
      <c r="D715" s="3"/>
      <c r="E715" s="3"/>
      <c r="F715" s="3"/>
      <c r="G715" s="3"/>
      <c r="H715" s="3"/>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row>
    <row r="716" spans="1:101" s="9" customFormat="1" ht="15" customHeight="1">
      <c r="A716" s="26"/>
      <c r="B716" s="1"/>
      <c r="D716" s="3"/>
      <c r="E716" s="3"/>
      <c r="F716" s="3"/>
      <c r="G716" s="3"/>
      <c r="H716" s="3"/>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row>
    <row r="717" spans="1:101" s="9" customFormat="1" ht="15" customHeight="1">
      <c r="A717" s="26"/>
      <c r="B717" s="1"/>
      <c r="D717" s="3"/>
      <c r="E717" s="3"/>
      <c r="F717" s="3"/>
      <c r="G717" s="3"/>
      <c r="H717" s="3"/>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row>
    <row r="718" spans="1:101" s="9" customFormat="1" ht="15" customHeight="1">
      <c r="A718" s="26"/>
      <c r="B718" s="1"/>
      <c r="D718" s="3"/>
      <c r="E718" s="3"/>
      <c r="F718" s="3"/>
      <c r="G718" s="3"/>
      <c r="H718" s="3"/>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row>
    <row r="719" spans="1:101" s="9" customFormat="1" ht="15" customHeight="1">
      <c r="A719" s="26"/>
      <c r="B719" s="1"/>
      <c r="D719" s="3"/>
      <c r="E719" s="3"/>
      <c r="F719" s="3"/>
      <c r="G719" s="3"/>
      <c r="H719" s="3"/>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row>
    <row r="720" spans="1:101" s="9" customFormat="1" ht="15" customHeight="1">
      <c r="A720" s="26"/>
      <c r="B720" s="1"/>
      <c r="D720" s="3"/>
      <c r="E720" s="3"/>
      <c r="F720" s="3"/>
      <c r="G720" s="3"/>
      <c r="H720" s="3"/>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row>
    <row r="721" spans="1:101" s="9" customFormat="1" ht="15" customHeight="1">
      <c r="A721" s="26"/>
      <c r="B721" s="1"/>
      <c r="D721" s="3"/>
      <c r="E721" s="3"/>
      <c r="F721" s="3"/>
      <c r="G721" s="3"/>
      <c r="H721" s="3"/>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row>
    <row r="722" spans="1:101" s="9" customFormat="1" ht="15" customHeight="1">
      <c r="A722" s="26"/>
      <c r="B722" s="1"/>
      <c r="D722" s="3"/>
      <c r="E722" s="3"/>
      <c r="F722" s="3"/>
      <c r="G722" s="3"/>
      <c r="H722" s="3"/>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row>
    <row r="723" spans="1:101" s="9" customFormat="1" ht="15" customHeight="1">
      <c r="A723" s="26"/>
      <c r="B723" s="1"/>
      <c r="D723" s="3"/>
      <c r="E723" s="3"/>
      <c r="F723" s="3"/>
      <c r="G723" s="3"/>
      <c r="H723" s="3"/>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row>
    <row r="724" spans="1:101" s="9" customFormat="1" ht="15" customHeight="1">
      <c r="A724" s="26"/>
      <c r="B724" s="1"/>
      <c r="D724" s="3"/>
      <c r="E724" s="3"/>
      <c r="F724" s="3"/>
      <c r="G724" s="3"/>
      <c r="H724" s="3"/>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row>
    <row r="725" spans="1:101" s="9" customFormat="1" ht="15" customHeight="1">
      <c r="A725" s="26"/>
      <c r="B725" s="1"/>
      <c r="D725" s="3"/>
      <c r="E725" s="3"/>
      <c r="F725" s="3"/>
      <c r="G725" s="3"/>
      <c r="H725" s="3"/>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row>
    <row r="726" spans="1:101" s="9" customFormat="1" ht="15" customHeight="1">
      <c r="A726" s="26"/>
      <c r="B726" s="1"/>
      <c r="D726" s="3"/>
      <c r="E726" s="3"/>
      <c r="F726" s="3"/>
      <c r="G726" s="3"/>
      <c r="H726" s="3"/>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row>
    <row r="727" spans="1:101" s="9" customFormat="1" ht="15" customHeight="1">
      <c r="A727" s="26"/>
      <c r="B727" s="1"/>
      <c r="D727" s="3"/>
      <c r="E727" s="3"/>
      <c r="F727" s="3"/>
      <c r="G727" s="3"/>
      <c r="H727" s="3"/>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row>
    <row r="728" spans="1:101" s="9" customFormat="1" ht="15" customHeight="1">
      <c r="A728" s="26"/>
      <c r="B728" s="1"/>
      <c r="D728" s="3"/>
      <c r="E728" s="3"/>
      <c r="F728" s="3"/>
      <c r="G728" s="3"/>
      <c r="H728" s="3"/>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row>
    <row r="729" spans="1:101" s="9" customFormat="1" ht="15" customHeight="1">
      <c r="A729" s="26"/>
      <c r="B729" s="1"/>
      <c r="D729" s="3"/>
      <c r="E729" s="3"/>
      <c r="F729" s="3"/>
      <c r="G729" s="3"/>
      <c r="H729" s="3"/>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row>
    <row r="730" spans="1:101" s="9" customFormat="1" ht="15" customHeight="1">
      <c r="A730" s="26"/>
      <c r="B730" s="1"/>
      <c r="D730" s="3"/>
      <c r="E730" s="3"/>
      <c r="F730" s="3"/>
      <c r="G730" s="3"/>
      <c r="H730" s="3"/>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row>
    <row r="731" spans="1:101" s="9" customFormat="1" ht="15" customHeight="1">
      <c r="A731" s="26"/>
      <c r="B731" s="1"/>
      <c r="D731" s="3"/>
      <c r="E731" s="3"/>
      <c r="F731" s="3"/>
      <c r="G731" s="3"/>
      <c r="H731" s="3"/>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row>
    <row r="732" spans="1:101" s="9" customFormat="1" ht="15" customHeight="1">
      <c r="A732" s="26"/>
      <c r="B732" s="1"/>
      <c r="D732" s="3"/>
      <c r="E732" s="3"/>
      <c r="F732" s="3"/>
      <c r="G732" s="3"/>
      <c r="H732" s="3"/>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row>
    <row r="733" spans="1:101" s="9" customFormat="1" ht="15" customHeight="1">
      <c r="A733" s="26"/>
      <c r="B733" s="1"/>
      <c r="D733" s="3"/>
      <c r="E733" s="3"/>
      <c r="F733" s="3"/>
      <c r="G733" s="3"/>
      <c r="H733" s="3"/>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row>
    <row r="734" spans="1:101" s="9" customFormat="1" ht="15" customHeight="1">
      <c r="A734" s="26"/>
      <c r="B734" s="1"/>
      <c r="D734" s="3"/>
      <c r="E734" s="3"/>
      <c r="F734" s="3"/>
      <c r="G734" s="3"/>
      <c r="H734" s="3"/>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row>
    <row r="735" spans="1:101" s="9" customFormat="1" ht="15" customHeight="1">
      <c r="A735" s="26"/>
      <c r="B735" s="1"/>
      <c r="D735" s="3"/>
      <c r="E735" s="3"/>
      <c r="F735" s="3"/>
      <c r="G735" s="3"/>
      <c r="H735" s="3"/>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row>
    <row r="736" spans="1:101" s="9" customFormat="1" ht="15" customHeight="1">
      <c r="A736" s="26"/>
      <c r="B736" s="1"/>
      <c r="D736" s="3"/>
      <c r="E736" s="3"/>
      <c r="F736" s="3"/>
      <c r="G736" s="3"/>
      <c r="H736" s="3"/>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row>
    <row r="737" spans="1:101" s="9" customFormat="1" ht="15" customHeight="1">
      <c r="A737" s="26"/>
      <c r="B737" s="1"/>
      <c r="D737" s="3"/>
      <c r="E737" s="3"/>
      <c r="F737" s="3"/>
      <c r="G737" s="3"/>
      <c r="H737" s="3"/>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row>
    <row r="738" spans="1:101" s="9" customFormat="1" ht="15" customHeight="1">
      <c r="A738" s="26"/>
      <c r="B738" s="1"/>
      <c r="D738" s="3"/>
      <c r="E738" s="3"/>
      <c r="F738" s="3"/>
      <c r="G738" s="3"/>
      <c r="H738" s="3"/>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row>
    <row r="739" spans="1:101" s="9" customFormat="1" ht="15" customHeight="1">
      <c r="A739" s="26"/>
      <c r="B739" s="1"/>
      <c r="D739" s="3"/>
      <c r="E739" s="3"/>
      <c r="F739" s="3"/>
      <c r="G739" s="3"/>
      <c r="H739" s="3"/>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row>
    <row r="740" spans="1:101" s="9" customFormat="1" ht="15" customHeight="1">
      <c r="A740" s="26"/>
      <c r="B740" s="1"/>
      <c r="D740" s="3"/>
      <c r="E740" s="3"/>
      <c r="F740" s="3"/>
      <c r="G740" s="3"/>
      <c r="H740" s="3"/>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row>
    <row r="741" spans="1:101" s="9" customFormat="1" ht="15" customHeight="1">
      <c r="A741" s="26"/>
      <c r="B741" s="1"/>
      <c r="D741" s="3"/>
      <c r="E741" s="3"/>
      <c r="F741" s="3"/>
      <c r="G741" s="3"/>
      <c r="H741" s="3"/>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row>
    <row r="742" spans="1:101" s="9" customFormat="1" ht="15" customHeight="1">
      <c r="A742" s="26"/>
      <c r="B742" s="1"/>
      <c r="D742" s="3"/>
      <c r="E742" s="3"/>
      <c r="F742" s="3"/>
      <c r="G742" s="3"/>
      <c r="H742" s="3"/>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row>
    <row r="743" spans="1:101" s="9" customFormat="1" ht="15" customHeight="1">
      <c r="A743" s="26"/>
      <c r="B743" s="1"/>
      <c r="D743" s="3"/>
      <c r="E743" s="3"/>
      <c r="F743" s="3"/>
      <c r="G743" s="3"/>
      <c r="H743" s="3"/>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row>
    <row r="744" spans="1:101" s="9" customFormat="1" ht="15" customHeight="1">
      <c r="A744" s="26"/>
      <c r="B744" s="1"/>
      <c r="D744" s="3"/>
      <c r="E744" s="3"/>
      <c r="F744" s="3"/>
      <c r="G744" s="3"/>
      <c r="H744" s="3"/>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row>
    <row r="745" spans="1:101" s="9" customFormat="1" ht="15" customHeight="1">
      <c r="A745" s="26"/>
      <c r="B745" s="1"/>
      <c r="D745" s="3"/>
      <c r="E745" s="3"/>
      <c r="F745" s="3"/>
      <c r="G745" s="3"/>
      <c r="H745" s="3"/>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row>
    <row r="746" spans="1:101" s="9" customFormat="1" ht="15" customHeight="1">
      <c r="A746" s="26"/>
      <c r="B746" s="1"/>
      <c r="D746" s="3"/>
      <c r="E746" s="3"/>
      <c r="F746" s="3"/>
      <c r="G746" s="3"/>
      <c r="H746" s="3"/>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row>
    <row r="747" spans="1:101" s="9" customFormat="1" ht="15" customHeight="1">
      <c r="A747" s="26"/>
      <c r="B747" s="1"/>
      <c r="D747" s="3"/>
      <c r="E747" s="3"/>
      <c r="F747" s="3"/>
      <c r="G747" s="3"/>
      <c r="H747" s="3"/>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row>
    <row r="748" spans="1:101" s="9" customFormat="1" ht="15" customHeight="1">
      <c r="A748" s="26"/>
      <c r="B748" s="1"/>
      <c r="D748" s="3"/>
      <c r="E748" s="3"/>
      <c r="F748" s="3"/>
      <c r="G748" s="3"/>
      <c r="H748" s="3"/>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row>
    <row r="749" spans="1:101" s="9" customFormat="1" ht="15" customHeight="1">
      <c r="A749" s="26"/>
      <c r="B749" s="1"/>
      <c r="D749" s="3"/>
      <c r="E749" s="3"/>
      <c r="F749" s="3"/>
      <c r="G749" s="3"/>
      <c r="H749" s="3"/>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row>
    <row r="750" spans="1:101" s="9" customFormat="1" ht="15" customHeight="1">
      <c r="A750" s="26"/>
      <c r="B750" s="1"/>
      <c r="D750" s="3"/>
      <c r="E750" s="3"/>
      <c r="F750" s="3"/>
      <c r="G750" s="3"/>
      <c r="H750" s="3"/>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row>
    <row r="751" spans="1:101" s="9" customFormat="1" ht="15" customHeight="1">
      <c r="A751" s="26"/>
      <c r="B751" s="1"/>
      <c r="D751" s="3"/>
      <c r="E751" s="3"/>
      <c r="F751" s="3"/>
      <c r="G751" s="3"/>
      <c r="H751" s="3"/>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row>
    <row r="752" spans="1:101" s="9" customFormat="1" ht="15" customHeight="1">
      <c r="A752" s="26"/>
      <c r="B752" s="1"/>
      <c r="D752" s="3"/>
      <c r="E752" s="3"/>
      <c r="F752" s="3"/>
      <c r="G752" s="3"/>
      <c r="H752" s="3"/>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row>
    <row r="753" spans="1:101" s="9" customFormat="1" ht="15" customHeight="1">
      <c r="A753" s="26"/>
      <c r="B753" s="1"/>
      <c r="D753" s="3"/>
      <c r="E753" s="3"/>
      <c r="F753" s="3"/>
      <c r="G753" s="3"/>
      <c r="H753" s="3"/>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row>
    <row r="754" spans="1:101" s="9" customFormat="1" ht="15" customHeight="1">
      <c r="A754" s="26"/>
      <c r="B754" s="1"/>
      <c r="D754" s="3"/>
      <c r="E754" s="3"/>
      <c r="F754" s="3"/>
      <c r="G754" s="3"/>
      <c r="H754" s="3"/>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row>
    <row r="755" spans="1:101" s="9" customFormat="1" ht="15" customHeight="1">
      <c r="A755" s="26"/>
      <c r="B755" s="1"/>
      <c r="D755" s="3"/>
      <c r="E755" s="3"/>
      <c r="F755" s="3"/>
      <c r="G755" s="3"/>
      <c r="H755" s="3"/>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row>
    <row r="756" spans="1:101" s="9" customFormat="1" ht="15" customHeight="1">
      <c r="A756" s="26"/>
      <c r="B756" s="1"/>
      <c r="D756" s="3"/>
      <c r="E756" s="3"/>
      <c r="F756" s="3"/>
      <c r="G756" s="3"/>
      <c r="H756" s="3"/>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row>
    <row r="757" spans="1:101" s="9" customFormat="1" ht="15" customHeight="1">
      <c r="A757" s="26"/>
      <c r="B757" s="1"/>
      <c r="D757" s="3"/>
      <c r="E757" s="3"/>
      <c r="F757" s="3"/>
      <c r="G757" s="3"/>
      <c r="H757" s="3"/>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row>
    <row r="758" spans="1:101" s="9" customFormat="1" ht="15" customHeight="1">
      <c r="A758" s="26"/>
      <c r="B758" s="1"/>
      <c r="D758" s="3"/>
      <c r="E758" s="3"/>
      <c r="F758" s="3"/>
      <c r="G758" s="3"/>
      <c r="H758" s="3"/>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row>
    <row r="759" spans="1:101" s="9" customFormat="1" ht="15" customHeight="1">
      <c r="A759" s="26"/>
      <c r="B759" s="1"/>
      <c r="D759" s="3"/>
      <c r="E759" s="3"/>
      <c r="F759" s="3"/>
      <c r="G759" s="3"/>
      <c r="H759" s="3"/>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row>
    <row r="760" spans="1:101" s="9" customFormat="1" ht="15" customHeight="1">
      <c r="A760" s="26"/>
      <c r="B760" s="1"/>
      <c r="D760" s="3"/>
      <c r="E760" s="3"/>
      <c r="F760" s="3"/>
      <c r="G760" s="3"/>
      <c r="H760" s="3"/>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row>
    <row r="761" spans="1:101" s="9" customFormat="1" ht="15" customHeight="1">
      <c r="A761" s="26"/>
      <c r="B761" s="1"/>
      <c r="D761" s="3"/>
      <c r="E761" s="3"/>
      <c r="F761" s="3"/>
      <c r="G761" s="3"/>
      <c r="H761" s="3"/>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row>
    <row r="762" spans="1:101" s="9" customFormat="1" ht="15" customHeight="1">
      <c r="A762" s="26"/>
      <c r="B762" s="1"/>
      <c r="D762" s="3"/>
      <c r="E762" s="3"/>
      <c r="F762" s="3"/>
      <c r="G762" s="3"/>
      <c r="H762" s="3"/>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row>
    <row r="763" spans="1:101" s="9" customFormat="1" ht="15" customHeight="1">
      <c r="A763" s="26"/>
      <c r="B763" s="1"/>
      <c r="D763" s="3"/>
      <c r="E763" s="3"/>
      <c r="F763" s="3"/>
      <c r="G763" s="3"/>
      <c r="H763" s="3"/>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row>
    <row r="764" spans="1:101" s="9" customFormat="1" ht="15" customHeight="1">
      <c r="A764" s="26"/>
      <c r="B764" s="1"/>
      <c r="D764" s="3"/>
      <c r="E764" s="3"/>
      <c r="F764" s="3"/>
      <c r="G764" s="3"/>
      <c r="H764" s="3"/>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row>
    <row r="765" spans="1:101" s="9" customFormat="1" ht="15" customHeight="1">
      <c r="A765" s="26"/>
      <c r="B765" s="1"/>
      <c r="D765" s="3"/>
      <c r="E765" s="3"/>
      <c r="F765" s="3"/>
      <c r="G765" s="3"/>
      <c r="H765" s="3"/>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row>
    <row r="766" spans="1:101" s="9" customFormat="1" ht="15" customHeight="1">
      <c r="A766" s="26"/>
      <c r="B766" s="1"/>
      <c r="D766" s="3"/>
      <c r="E766" s="3"/>
      <c r="F766" s="3"/>
      <c r="G766" s="3"/>
      <c r="H766" s="3"/>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row>
    <row r="767" spans="1:101" s="9" customFormat="1" ht="15" customHeight="1">
      <c r="A767" s="26"/>
      <c r="B767" s="1"/>
      <c r="D767" s="3"/>
      <c r="E767" s="3"/>
      <c r="F767" s="3"/>
      <c r="G767" s="3"/>
      <c r="H767" s="3"/>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row>
    <row r="768" spans="1:101" s="9" customFormat="1" ht="15" customHeight="1">
      <c r="A768" s="26"/>
      <c r="B768" s="1"/>
      <c r="D768" s="3"/>
      <c r="E768" s="3"/>
      <c r="F768" s="3"/>
      <c r="G768" s="3"/>
      <c r="H768" s="3"/>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row>
    <row r="769" spans="1:101" s="9" customFormat="1" ht="15" customHeight="1">
      <c r="A769" s="26"/>
      <c r="B769" s="1"/>
      <c r="D769" s="3"/>
      <c r="E769" s="3"/>
      <c r="F769" s="3"/>
      <c r="G769" s="3"/>
      <c r="H769" s="3"/>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row>
    <row r="770" spans="1:101" s="9" customFormat="1" ht="15" customHeight="1">
      <c r="A770" s="26"/>
      <c r="B770" s="1"/>
      <c r="D770" s="3"/>
      <c r="E770" s="3"/>
      <c r="F770" s="3"/>
      <c r="G770" s="3"/>
      <c r="H770" s="3"/>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row>
    <row r="771" spans="1:101" s="9" customFormat="1" ht="15" customHeight="1">
      <c r="A771" s="26"/>
      <c r="B771" s="1"/>
      <c r="D771" s="3"/>
      <c r="E771" s="3"/>
      <c r="F771" s="3"/>
      <c r="G771" s="3"/>
      <c r="H771" s="3"/>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row>
    <row r="772" spans="1:101" s="9" customFormat="1" ht="15" customHeight="1">
      <c r="A772" s="26"/>
      <c r="B772" s="1"/>
      <c r="D772" s="3"/>
      <c r="E772" s="3"/>
      <c r="F772" s="3"/>
      <c r="G772" s="3"/>
      <c r="H772" s="3"/>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row>
    <row r="773" spans="1:101" s="9" customFormat="1" ht="15" customHeight="1">
      <c r="A773" s="26"/>
      <c r="B773" s="1"/>
      <c r="D773" s="3"/>
      <c r="E773" s="3"/>
      <c r="F773" s="3"/>
      <c r="G773" s="3"/>
      <c r="H773" s="3"/>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row>
    <row r="774" spans="1:101" s="9" customFormat="1" ht="15" customHeight="1">
      <c r="A774" s="26"/>
      <c r="B774" s="1"/>
      <c r="D774" s="3"/>
      <c r="E774" s="3"/>
      <c r="F774" s="3"/>
      <c r="G774" s="3"/>
      <c r="H774" s="3"/>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row>
    <row r="775" spans="1:101" s="9" customFormat="1" ht="15" customHeight="1">
      <c r="A775" s="26"/>
      <c r="B775" s="1"/>
      <c r="D775" s="3"/>
      <c r="E775" s="3"/>
      <c r="F775" s="3"/>
      <c r="G775" s="3"/>
      <c r="H775" s="3"/>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row>
    <row r="776" spans="1:101" s="9" customFormat="1" ht="15" customHeight="1">
      <c r="A776" s="26"/>
      <c r="B776" s="1"/>
      <c r="D776" s="3"/>
      <c r="E776" s="3"/>
      <c r="F776" s="3"/>
      <c r="G776" s="3"/>
      <c r="H776" s="3"/>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row>
    <row r="777" spans="1:101" s="9" customFormat="1" ht="15" customHeight="1">
      <c r="A777" s="26"/>
      <c r="B777" s="1"/>
      <c r="D777" s="3"/>
      <c r="E777" s="3"/>
      <c r="F777" s="3"/>
      <c r="G777" s="3"/>
      <c r="H777" s="3"/>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row>
    <row r="778" spans="1:101" s="9" customFormat="1" ht="15" customHeight="1">
      <c r="A778" s="26"/>
      <c r="B778" s="1"/>
      <c r="D778" s="3"/>
      <c r="E778" s="3"/>
      <c r="F778" s="3"/>
      <c r="G778" s="3"/>
      <c r="H778" s="3"/>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row>
    <row r="779" spans="1:101" s="9" customFormat="1" ht="15" customHeight="1">
      <c r="A779" s="26"/>
      <c r="B779" s="1"/>
      <c r="D779" s="3"/>
      <c r="E779" s="3"/>
      <c r="F779" s="3"/>
      <c r="G779" s="3"/>
      <c r="H779" s="3"/>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row>
    <row r="780" spans="1:101" s="9" customFormat="1" ht="15" customHeight="1">
      <c r="A780" s="26"/>
      <c r="B780" s="1"/>
      <c r="D780" s="3"/>
      <c r="E780" s="3"/>
      <c r="F780" s="3"/>
      <c r="G780" s="3"/>
      <c r="H780" s="3"/>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row>
    <row r="781" spans="1:101" s="9" customFormat="1" ht="15" customHeight="1">
      <c r="A781" s="26"/>
      <c r="B781" s="1"/>
      <c r="D781" s="3"/>
      <c r="E781" s="3"/>
      <c r="F781" s="3"/>
      <c r="G781" s="3"/>
      <c r="H781" s="3"/>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row>
    <row r="782" spans="1:101" s="9" customFormat="1" ht="15" customHeight="1">
      <c r="A782" s="26"/>
      <c r="B782" s="1"/>
      <c r="D782" s="3"/>
      <c r="E782" s="3"/>
      <c r="F782" s="3"/>
      <c r="G782" s="3"/>
      <c r="H782" s="3"/>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row>
    <row r="783" spans="1:101" s="9" customFormat="1" ht="15" customHeight="1">
      <c r="A783" s="26"/>
      <c r="B783" s="1"/>
      <c r="D783" s="3"/>
      <c r="E783" s="3"/>
      <c r="F783" s="3"/>
      <c r="G783" s="3"/>
      <c r="H783" s="3"/>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row>
    <row r="784" spans="1:101" s="9" customFormat="1" ht="15" customHeight="1">
      <c r="A784" s="26"/>
      <c r="B784" s="1"/>
      <c r="D784" s="3"/>
      <c r="E784" s="3"/>
      <c r="F784" s="3"/>
      <c r="G784" s="3"/>
      <c r="H784" s="3"/>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row>
    <row r="785" spans="1:101" s="9" customFormat="1" ht="15" customHeight="1">
      <c r="A785" s="26"/>
      <c r="B785" s="1"/>
      <c r="D785" s="3"/>
      <c r="E785" s="3"/>
      <c r="F785" s="3"/>
      <c r="G785" s="3"/>
      <c r="H785" s="3"/>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row>
    <row r="786" spans="1:101" s="9" customFormat="1" ht="15" customHeight="1">
      <c r="A786" s="26"/>
      <c r="B786" s="1"/>
      <c r="D786" s="3"/>
      <c r="E786" s="3"/>
      <c r="F786" s="3"/>
      <c r="G786" s="3"/>
      <c r="H786" s="3"/>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row>
    <row r="787" spans="1:101" s="9" customFormat="1" ht="15" customHeight="1">
      <c r="A787" s="26"/>
      <c r="B787" s="1"/>
      <c r="D787" s="3"/>
      <c r="E787" s="3"/>
      <c r="F787" s="3"/>
      <c r="G787" s="3"/>
      <c r="H787" s="3"/>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row>
    <row r="788" spans="1:101" s="9" customFormat="1" ht="15" customHeight="1">
      <c r="A788" s="26"/>
      <c r="B788" s="1"/>
      <c r="D788" s="3"/>
      <c r="E788" s="3"/>
      <c r="F788" s="3"/>
      <c r="G788" s="3"/>
      <c r="H788" s="3"/>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row>
    <row r="789" spans="1:101" s="9" customFormat="1" ht="15" customHeight="1">
      <c r="A789" s="26"/>
      <c r="B789" s="1"/>
      <c r="D789" s="3"/>
      <c r="E789" s="3"/>
      <c r="F789" s="3"/>
      <c r="G789" s="3"/>
      <c r="H789" s="3"/>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row>
    <row r="790" spans="1:101" s="9" customFormat="1" ht="15" customHeight="1">
      <c r="A790" s="26"/>
      <c r="B790" s="1"/>
      <c r="D790" s="3"/>
      <c r="E790" s="3"/>
      <c r="F790" s="3"/>
      <c r="G790" s="3"/>
      <c r="H790" s="3"/>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row>
    <row r="791" spans="1:101" s="9" customFormat="1" ht="15" customHeight="1">
      <c r="A791" s="26"/>
      <c r="B791" s="1"/>
      <c r="D791" s="3"/>
      <c r="E791" s="3"/>
      <c r="F791" s="3"/>
      <c r="G791" s="3"/>
      <c r="H791" s="3"/>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row>
    <row r="792" spans="1:101" s="9" customFormat="1" ht="15" customHeight="1">
      <c r="A792" s="26"/>
      <c r="B792" s="1"/>
      <c r="D792" s="3"/>
      <c r="E792" s="3"/>
      <c r="F792" s="3"/>
      <c r="G792" s="3"/>
      <c r="H792" s="3"/>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row>
    <row r="793" spans="1:101" s="9" customFormat="1" ht="15" customHeight="1">
      <c r="A793" s="26"/>
      <c r="B793" s="1"/>
      <c r="D793" s="3"/>
      <c r="E793" s="3"/>
      <c r="F793" s="3"/>
      <c r="G793" s="3"/>
      <c r="H793" s="3"/>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row>
    <row r="794" spans="1:101" s="9" customFormat="1" ht="15" customHeight="1">
      <c r="A794" s="26"/>
      <c r="B794" s="1"/>
      <c r="D794" s="3"/>
      <c r="E794" s="3"/>
      <c r="F794" s="3"/>
      <c r="G794" s="3"/>
      <c r="H794" s="3"/>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row>
    <row r="795" spans="1:101" s="9" customFormat="1" ht="15" customHeight="1">
      <c r="A795" s="26"/>
      <c r="B795" s="1"/>
      <c r="D795" s="3"/>
      <c r="E795" s="3"/>
      <c r="F795" s="3"/>
      <c r="G795" s="3"/>
      <c r="H795" s="3"/>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row>
    <row r="796" spans="1:101" s="9" customFormat="1" ht="15" customHeight="1">
      <c r="A796" s="26"/>
      <c r="B796" s="1"/>
      <c r="D796" s="3"/>
      <c r="E796" s="3"/>
      <c r="F796" s="3"/>
      <c r="G796" s="3"/>
      <c r="H796" s="3"/>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row>
    <row r="797" spans="1:101" s="9" customFormat="1" ht="15" customHeight="1">
      <c r="A797" s="26"/>
      <c r="B797" s="1"/>
      <c r="D797" s="3"/>
      <c r="E797" s="3"/>
      <c r="F797" s="3"/>
      <c r="G797" s="3"/>
      <c r="H797" s="3"/>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row>
    <row r="798" spans="1:101" s="9" customFormat="1" ht="15" customHeight="1">
      <c r="A798" s="26"/>
      <c r="B798" s="1"/>
      <c r="D798" s="3"/>
      <c r="E798" s="3"/>
      <c r="F798" s="3"/>
      <c r="G798" s="3"/>
      <c r="H798" s="3"/>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row>
    <row r="799" spans="1:101" s="9" customFormat="1" ht="15" customHeight="1">
      <c r="A799" s="26"/>
      <c r="B799" s="1"/>
      <c r="D799" s="3"/>
      <c r="E799" s="3"/>
      <c r="F799" s="3"/>
      <c r="G799" s="3"/>
      <c r="H799" s="3"/>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row>
    <row r="800" spans="1:101" s="9" customFormat="1" ht="15" customHeight="1">
      <c r="A800" s="26"/>
      <c r="B800" s="1"/>
      <c r="D800" s="3"/>
      <c r="E800" s="3"/>
      <c r="F800" s="3"/>
      <c r="G800" s="3"/>
      <c r="H800" s="3"/>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row>
    <row r="801" spans="1:101" s="9" customFormat="1" ht="15" customHeight="1">
      <c r="A801" s="26"/>
      <c r="B801" s="1"/>
      <c r="D801" s="3"/>
      <c r="E801" s="3"/>
      <c r="F801" s="3"/>
      <c r="G801" s="3"/>
      <c r="H801" s="3"/>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row>
    <row r="802" spans="1:101" s="9" customFormat="1" ht="15" customHeight="1">
      <c r="A802" s="26"/>
      <c r="B802" s="1"/>
      <c r="D802" s="3"/>
      <c r="E802" s="3"/>
      <c r="F802" s="3"/>
      <c r="G802" s="3"/>
      <c r="H802" s="3"/>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row>
    <row r="803" spans="1:101" s="9" customFormat="1" ht="15" customHeight="1">
      <c r="A803" s="26"/>
      <c r="B803" s="1"/>
      <c r="D803" s="3"/>
      <c r="E803" s="3"/>
      <c r="F803" s="3"/>
      <c r="G803" s="3"/>
      <c r="H803" s="3"/>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row>
    <row r="804" spans="1:101" s="9" customFormat="1" ht="15" customHeight="1">
      <c r="A804" s="26"/>
      <c r="B804" s="1"/>
      <c r="D804" s="3"/>
      <c r="E804" s="3"/>
      <c r="F804" s="3"/>
      <c r="G804" s="3"/>
      <c r="H804" s="3"/>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row>
    <row r="805" spans="1:101" s="9" customFormat="1" ht="15" customHeight="1">
      <c r="A805" s="26"/>
      <c r="B805" s="1"/>
      <c r="D805" s="3"/>
      <c r="E805" s="3"/>
      <c r="F805" s="3"/>
      <c r="G805" s="3"/>
      <c r="H805" s="3"/>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row>
    <row r="806" spans="1:101" s="9" customFormat="1" ht="15" customHeight="1">
      <c r="A806" s="26"/>
      <c r="B806" s="1"/>
      <c r="D806" s="3"/>
      <c r="E806" s="3"/>
      <c r="F806" s="3"/>
      <c r="G806" s="3"/>
      <c r="H806" s="3"/>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row>
    <row r="807" spans="1:101" s="9" customFormat="1" ht="15" customHeight="1">
      <c r="A807" s="26"/>
      <c r="B807" s="1"/>
      <c r="D807" s="3"/>
      <c r="E807" s="3"/>
      <c r="F807" s="3"/>
      <c r="G807" s="3"/>
      <c r="H807" s="3"/>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row>
    <row r="808" spans="1:101" s="9" customFormat="1" ht="15" customHeight="1">
      <c r="A808" s="26"/>
      <c r="B808" s="1"/>
      <c r="D808" s="3"/>
      <c r="E808" s="3"/>
      <c r="F808" s="3"/>
      <c r="G808" s="3"/>
      <c r="H808" s="3"/>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row>
    <row r="809" spans="1:101" s="9" customFormat="1" ht="15" customHeight="1">
      <c r="A809" s="26"/>
      <c r="B809" s="1"/>
      <c r="D809" s="3"/>
      <c r="E809" s="3"/>
      <c r="F809" s="3"/>
      <c r="G809" s="3"/>
      <c r="H809" s="3"/>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row>
    <row r="810" spans="1:101" s="9" customFormat="1" ht="15" customHeight="1">
      <c r="A810" s="26"/>
      <c r="B810" s="1"/>
      <c r="D810" s="3"/>
      <c r="E810" s="3"/>
      <c r="F810" s="3"/>
      <c r="G810" s="3"/>
      <c r="H810" s="3"/>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row>
    <row r="811" spans="1:101" s="9" customFormat="1" ht="15" customHeight="1">
      <c r="A811" s="26"/>
      <c r="B811" s="1"/>
      <c r="D811" s="3"/>
      <c r="E811" s="3"/>
      <c r="F811" s="3"/>
      <c r="G811" s="3"/>
      <c r="H811" s="3"/>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row>
    <row r="812" spans="1:101" s="9" customFormat="1" ht="15" customHeight="1">
      <c r="A812" s="26"/>
      <c r="B812" s="1"/>
      <c r="D812" s="3"/>
      <c r="E812" s="3"/>
      <c r="F812" s="3"/>
      <c r="G812" s="3"/>
      <c r="H812" s="3"/>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row>
    <row r="813" spans="1:101" s="9" customFormat="1" ht="15" customHeight="1">
      <c r="A813" s="26"/>
      <c r="B813" s="1"/>
      <c r="D813" s="3"/>
      <c r="E813" s="3"/>
      <c r="F813" s="3"/>
      <c r="G813" s="3"/>
      <c r="H813" s="3"/>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row>
    <row r="814" spans="1:101" s="9" customFormat="1" ht="15" customHeight="1">
      <c r="A814" s="26"/>
      <c r="B814" s="1"/>
      <c r="D814" s="3"/>
      <c r="E814" s="3"/>
      <c r="F814" s="3"/>
      <c r="G814" s="3"/>
      <c r="H814" s="3"/>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row>
    <row r="815" spans="1:101" s="9" customFormat="1" ht="15" customHeight="1">
      <c r="A815" s="26"/>
      <c r="B815" s="1"/>
      <c r="D815" s="3"/>
      <c r="E815" s="3"/>
      <c r="F815" s="3"/>
      <c r="G815" s="3"/>
      <c r="H815" s="3"/>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row>
    <row r="816" spans="1:101" s="9" customFormat="1" ht="15" customHeight="1">
      <c r="A816" s="26"/>
      <c r="B816" s="1"/>
      <c r="D816" s="3"/>
      <c r="E816" s="3"/>
      <c r="F816" s="3"/>
      <c r="G816" s="3"/>
      <c r="H816" s="3"/>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row>
    <row r="817" spans="1:101" s="9" customFormat="1" ht="15" customHeight="1">
      <c r="A817" s="26"/>
      <c r="B817" s="1"/>
      <c r="D817" s="3"/>
      <c r="E817" s="3"/>
      <c r="F817" s="3"/>
      <c r="G817" s="3"/>
      <c r="H817" s="3"/>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row>
    <row r="818" spans="1:101" s="9" customFormat="1" ht="15" customHeight="1">
      <c r="A818" s="26"/>
      <c r="B818" s="1"/>
      <c r="D818" s="3"/>
      <c r="E818" s="3"/>
      <c r="F818" s="3"/>
      <c r="G818" s="3"/>
      <c r="H818" s="3"/>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row>
    <row r="819" spans="1:101" s="9" customFormat="1" ht="15" customHeight="1">
      <c r="A819" s="26"/>
      <c r="B819" s="1"/>
      <c r="D819" s="3"/>
      <c r="E819" s="3"/>
      <c r="F819" s="3"/>
      <c r="G819" s="3"/>
      <c r="H819" s="3"/>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row>
    <row r="820" spans="1:101" s="9" customFormat="1" ht="15" customHeight="1">
      <c r="A820" s="26"/>
      <c r="B820" s="1"/>
      <c r="D820" s="3"/>
      <c r="E820" s="3"/>
      <c r="F820" s="3"/>
      <c r="G820" s="3"/>
      <c r="H820" s="3"/>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row>
    <row r="821" spans="1:101" s="9" customFormat="1" ht="15" customHeight="1">
      <c r="A821" s="26"/>
      <c r="B821" s="1"/>
      <c r="D821" s="3"/>
      <c r="E821" s="3"/>
      <c r="F821" s="3"/>
      <c r="G821" s="3"/>
      <c r="H821" s="3"/>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row>
    <row r="822" spans="1:101" s="9" customFormat="1" ht="15" customHeight="1">
      <c r="A822" s="26"/>
      <c r="B822" s="1"/>
      <c r="D822" s="3"/>
      <c r="E822" s="3"/>
      <c r="F822" s="3"/>
      <c r="G822" s="3"/>
      <c r="H822" s="3"/>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row>
    <row r="823" spans="1:101" s="9" customFormat="1" ht="15" customHeight="1">
      <c r="A823" s="26"/>
      <c r="B823" s="1"/>
      <c r="D823" s="3"/>
      <c r="E823" s="3"/>
      <c r="F823" s="3"/>
      <c r="G823" s="3"/>
      <c r="H823" s="3"/>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row>
    <row r="824" spans="1:101" s="9" customFormat="1" ht="15" customHeight="1">
      <c r="A824" s="26"/>
      <c r="B824" s="1"/>
      <c r="D824" s="3"/>
      <c r="E824" s="3"/>
      <c r="F824" s="3"/>
      <c r="G824" s="3"/>
      <c r="H824" s="3"/>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row>
    <row r="825" spans="1:101" s="9" customFormat="1" ht="15" customHeight="1">
      <c r="A825" s="26"/>
      <c r="B825" s="1"/>
      <c r="D825" s="3"/>
      <c r="E825" s="3"/>
      <c r="F825" s="3"/>
      <c r="G825" s="3"/>
      <c r="H825" s="3"/>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row>
    <row r="826" spans="1:101" s="9" customFormat="1" ht="15" customHeight="1">
      <c r="A826" s="26"/>
      <c r="B826" s="1"/>
      <c r="D826" s="3"/>
      <c r="E826" s="3"/>
      <c r="F826" s="3"/>
      <c r="G826" s="3"/>
      <c r="H826" s="3"/>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row>
    <row r="827" spans="1:101" s="9" customFormat="1" ht="15" customHeight="1">
      <c r="A827" s="26"/>
      <c r="B827" s="1"/>
      <c r="D827" s="3"/>
      <c r="E827" s="3"/>
      <c r="F827" s="3"/>
      <c r="G827" s="3"/>
      <c r="H827" s="3"/>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row>
    <row r="828" spans="1:101" s="9" customFormat="1" ht="15" customHeight="1">
      <c r="A828" s="26"/>
      <c r="B828" s="1"/>
      <c r="D828" s="3"/>
      <c r="E828" s="3"/>
      <c r="F828" s="3"/>
      <c r="G828" s="3"/>
      <c r="H828" s="3"/>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row>
    <row r="829" spans="1:101" s="9" customFormat="1" ht="15" customHeight="1">
      <c r="A829" s="26"/>
      <c r="B829" s="1"/>
      <c r="D829" s="3"/>
      <c r="E829" s="3"/>
      <c r="F829" s="3"/>
      <c r="G829" s="3"/>
      <c r="H829" s="3"/>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row>
    <row r="830" spans="1:101" s="9" customFormat="1" ht="15" customHeight="1">
      <c r="A830" s="26"/>
      <c r="B830" s="1"/>
      <c r="D830" s="3"/>
      <c r="E830" s="3"/>
      <c r="F830" s="3"/>
      <c r="G830" s="3"/>
      <c r="H830" s="3"/>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row>
    <row r="831" spans="1:101" s="9" customFormat="1" ht="15" customHeight="1">
      <c r="A831" s="26"/>
      <c r="B831" s="1"/>
      <c r="D831" s="3"/>
      <c r="E831" s="3"/>
      <c r="F831" s="3"/>
      <c r="G831" s="3"/>
      <c r="H831" s="3"/>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row>
    <row r="832" spans="1:101" s="9" customFormat="1" ht="15" customHeight="1">
      <c r="A832" s="26"/>
      <c r="B832" s="1"/>
      <c r="D832" s="3"/>
      <c r="E832" s="3"/>
      <c r="F832" s="3"/>
      <c r="G832" s="3"/>
      <c r="H832" s="3"/>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row>
    <row r="833" spans="1:101" s="9" customFormat="1" ht="15" customHeight="1">
      <c r="A833" s="26"/>
      <c r="B833" s="1"/>
      <c r="D833" s="3"/>
      <c r="E833" s="3"/>
      <c r="F833" s="3"/>
      <c r="G833" s="3"/>
      <c r="H833" s="3"/>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row>
    <row r="834" spans="1:101" s="9" customFormat="1" ht="15" customHeight="1">
      <c r="A834" s="26"/>
      <c r="B834" s="1"/>
      <c r="D834" s="3"/>
      <c r="E834" s="3"/>
      <c r="F834" s="3"/>
      <c r="G834" s="3"/>
      <c r="H834" s="3"/>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row>
    <row r="835" spans="1:101" s="9" customFormat="1" ht="15" customHeight="1">
      <c r="A835" s="26"/>
      <c r="B835" s="1"/>
      <c r="D835" s="3"/>
      <c r="E835" s="3"/>
      <c r="F835" s="3"/>
      <c r="G835" s="3"/>
      <c r="H835" s="3"/>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row>
    <row r="836" spans="1:101" s="9" customFormat="1" ht="15" customHeight="1">
      <c r="A836" s="26"/>
      <c r="B836" s="1"/>
      <c r="D836" s="3"/>
      <c r="E836" s="3"/>
      <c r="F836" s="3"/>
      <c r="G836" s="3"/>
      <c r="H836" s="3"/>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row>
    <row r="837" spans="1:101" s="9" customFormat="1" ht="15" customHeight="1">
      <c r="A837" s="26"/>
      <c r="B837" s="1"/>
      <c r="D837" s="3"/>
      <c r="E837" s="3"/>
      <c r="F837" s="3"/>
      <c r="G837" s="3"/>
      <c r="H837" s="3"/>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row>
    <row r="838" spans="1:101" s="9" customFormat="1" ht="15" customHeight="1">
      <c r="A838" s="26"/>
      <c r="B838" s="1"/>
      <c r="D838" s="3"/>
      <c r="E838" s="3"/>
      <c r="F838" s="3"/>
      <c r="G838" s="3"/>
      <c r="H838" s="3"/>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row>
    <row r="839" spans="1:101" s="9" customFormat="1" ht="15" customHeight="1">
      <c r="A839" s="26"/>
      <c r="B839" s="1"/>
      <c r="D839" s="3"/>
      <c r="E839" s="3"/>
      <c r="F839" s="3"/>
      <c r="G839" s="3"/>
      <c r="H839" s="3"/>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row>
    <row r="840" spans="1:101" s="9" customFormat="1" ht="15" customHeight="1">
      <c r="A840" s="26"/>
      <c r="B840" s="1"/>
      <c r="D840" s="3"/>
      <c r="E840" s="3"/>
      <c r="F840" s="3"/>
      <c r="G840" s="3"/>
      <c r="H840" s="3"/>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row>
    <row r="841" spans="1:101" s="9" customFormat="1" ht="15" customHeight="1">
      <c r="A841" s="26"/>
      <c r="B841" s="1"/>
      <c r="D841" s="3"/>
      <c r="E841" s="3"/>
      <c r="F841" s="3"/>
      <c r="G841" s="3"/>
      <c r="H841" s="3"/>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row>
    <row r="842" spans="1:101" s="9" customFormat="1" ht="15" customHeight="1">
      <c r="A842" s="26"/>
      <c r="B842" s="1"/>
      <c r="D842" s="3"/>
      <c r="E842" s="3"/>
      <c r="F842" s="3"/>
      <c r="G842" s="3"/>
      <c r="H842" s="3"/>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row>
    <row r="843" spans="1:101" s="9" customFormat="1" ht="15" customHeight="1">
      <c r="A843" s="26"/>
      <c r="B843" s="1"/>
      <c r="D843" s="3"/>
      <c r="E843" s="3"/>
      <c r="F843" s="3"/>
      <c r="G843" s="3"/>
      <c r="H843" s="3"/>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row>
    <row r="844" spans="1:101" s="9" customFormat="1" ht="15" customHeight="1">
      <c r="A844" s="26"/>
      <c r="B844" s="1"/>
      <c r="D844" s="3"/>
      <c r="E844" s="3"/>
      <c r="F844" s="3"/>
      <c r="G844" s="3"/>
      <c r="H844" s="3"/>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row>
    <row r="845" spans="1:101" s="9" customFormat="1" ht="15" customHeight="1">
      <c r="A845" s="26"/>
      <c r="B845" s="1"/>
      <c r="D845" s="3"/>
      <c r="E845" s="3"/>
      <c r="F845" s="3"/>
      <c r="G845" s="3"/>
      <c r="H845" s="3"/>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row>
    <row r="846" spans="1:101" s="9" customFormat="1" ht="15" customHeight="1">
      <c r="A846" s="26"/>
      <c r="B846" s="1"/>
      <c r="D846" s="3"/>
      <c r="E846" s="3"/>
      <c r="F846" s="3"/>
      <c r="G846" s="3"/>
      <c r="H846" s="3"/>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row>
    <row r="847" spans="1:101" s="9" customFormat="1" ht="15" customHeight="1">
      <c r="A847" s="26"/>
      <c r="B847" s="1"/>
      <c r="D847" s="3"/>
      <c r="E847" s="3"/>
      <c r="F847" s="3"/>
      <c r="G847" s="3"/>
      <c r="H847" s="3"/>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row>
    <row r="848" spans="1:101" s="9" customFormat="1" ht="15" customHeight="1">
      <c r="A848" s="26"/>
      <c r="B848" s="1"/>
      <c r="D848" s="3"/>
      <c r="E848" s="3"/>
      <c r="F848" s="3"/>
      <c r="G848" s="3"/>
      <c r="H848" s="3"/>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row>
    <row r="849" spans="1:101" s="9" customFormat="1" ht="15" customHeight="1">
      <c r="A849" s="26"/>
      <c r="B849" s="1"/>
      <c r="D849" s="3"/>
      <c r="E849" s="3"/>
      <c r="F849" s="3"/>
      <c r="G849" s="3"/>
      <c r="H849" s="3"/>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row>
    <row r="850" spans="1:101" s="9" customFormat="1" ht="15" customHeight="1">
      <c r="A850" s="26"/>
      <c r="B850" s="1"/>
      <c r="D850" s="3"/>
      <c r="E850" s="3"/>
      <c r="F850" s="3"/>
      <c r="G850" s="3"/>
      <c r="H850" s="3"/>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row>
    <row r="851" spans="1:101" s="9" customFormat="1" ht="15" customHeight="1">
      <c r="A851" s="26"/>
      <c r="B851" s="1"/>
      <c r="D851" s="3"/>
      <c r="E851" s="3"/>
      <c r="F851" s="3"/>
      <c r="G851" s="3"/>
      <c r="H851" s="3"/>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row>
    <row r="852" spans="1:101" s="9" customFormat="1" ht="15" customHeight="1">
      <c r="A852" s="26"/>
      <c r="B852" s="1"/>
      <c r="D852" s="3"/>
      <c r="E852" s="3"/>
      <c r="F852" s="3"/>
      <c r="G852" s="3"/>
      <c r="H852" s="3"/>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row>
    <row r="853" spans="1:101" s="9" customFormat="1" ht="15" customHeight="1">
      <c r="A853" s="26"/>
      <c r="B853" s="1"/>
      <c r="D853" s="3"/>
      <c r="E853" s="3"/>
      <c r="F853" s="3"/>
      <c r="G853" s="3"/>
      <c r="H853" s="3"/>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row>
    <row r="854" spans="1:101" s="9" customFormat="1" ht="15" customHeight="1">
      <c r="A854" s="26"/>
      <c r="B854" s="1"/>
      <c r="D854" s="3"/>
      <c r="E854" s="3"/>
      <c r="F854" s="3"/>
      <c r="G854" s="3"/>
      <c r="H854" s="3"/>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row>
    <row r="855" spans="1:101" s="9" customFormat="1" ht="15" customHeight="1">
      <c r="A855" s="26"/>
      <c r="B855" s="1"/>
      <c r="D855" s="3"/>
      <c r="E855" s="3"/>
      <c r="F855" s="3"/>
      <c r="G855" s="3"/>
      <c r="H855" s="3"/>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row>
    <row r="856" spans="1:101" s="9" customFormat="1" ht="15" customHeight="1">
      <c r="A856" s="26"/>
      <c r="B856" s="1"/>
      <c r="D856" s="3"/>
      <c r="E856" s="3"/>
      <c r="F856" s="3"/>
      <c r="G856" s="3"/>
      <c r="H856" s="3"/>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row>
    <row r="857" spans="1:101" s="9" customFormat="1" ht="15" customHeight="1">
      <c r="A857" s="26"/>
      <c r="B857" s="1"/>
      <c r="D857" s="3"/>
      <c r="E857" s="3"/>
      <c r="F857" s="3"/>
      <c r="G857" s="3"/>
      <c r="H857" s="3"/>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row>
    <row r="858" spans="1:101" s="9" customFormat="1" ht="15" customHeight="1">
      <c r="A858" s="26"/>
      <c r="B858" s="1"/>
      <c r="D858" s="3"/>
      <c r="E858" s="3"/>
      <c r="F858" s="3"/>
      <c r="G858" s="3"/>
      <c r="H858" s="3"/>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row>
    <row r="859" spans="1:101" s="9" customFormat="1" ht="15" customHeight="1">
      <c r="A859" s="26"/>
      <c r="B859" s="1"/>
      <c r="D859" s="3"/>
      <c r="E859" s="3"/>
      <c r="F859" s="3"/>
      <c r="G859" s="3"/>
      <c r="H859" s="3"/>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row>
    <row r="860" spans="1:101" s="9" customFormat="1" ht="15" customHeight="1">
      <c r="A860" s="26"/>
      <c r="B860" s="1"/>
      <c r="D860" s="3"/>
      <c r="E860" s="3"/>
      <c r="F860" s="3"/>
      <c r="G860" s="3"/>
      <c r="H860" s="3"/>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row>
    <row r="861" spans="1:101" s="9" customFormat="1" ht="15" customHeight="1">
      <c r="A861" s="26"/>
      <c r="B861" s="1"/>
      <c r="D861" s="3"/>
      <c r="E861" s="3"/>
      <c r="F861" s="3"/>
      <c r="G861" s="3"/>
      <c r="H861" s="3"/>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row>
    <row r="862" spans="1:101" s="9" customFormat="1" ht="15" customHeight="1">
      <c r="A862" s="26"/>
      <c r="B862" s="1"/>
      <c r="D862" s="3"/>
      <c r="E862" s="3"/>
      <c r="F862" s="3"/>
      <c r="G862" s="3"/>
      <c r="H862" s="3"/>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row>
    <row r="863" spans="1:101" s="9" customFormat="1" ht="15" customHeight="1">
      <c r="A863" s="26"/>
      <c r="B863" s="1"/>
      <c r="D863" s="3"/>
      <c r="E863" s="3"/>
      <c r="F863" s="3"/>
      <c r="G863" s="3"/>
      <c r="H863" s="3"/>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row>
    <row r="864" spans="1:101" s="9" customFormat="1" ht="15" customHeight="1">
      <c r="A864" s="26"/>
      <c r="B864" s="1"/>
      <c r="D864" s="3"/>
      <c r="E864" s="3"/>
      <c r="F864" s="3"/>
      <c r="G864" s="3"/>
      <c r="H864" s="3"/>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row>
    <row r="865" spans="1:101" s="9" customFormat="1" ht="15" customHeight="1">
      <c r="A865" s="26"/>
      <c r="B865" s="1"/>
      <c r="D865" s="3"/>
      <c r="E865" s="3"/>
      <c r="F865" s="3"/>
      <c r="G865" s="3"/>
      <c r="H865" s="3"/>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row>
    <row r="866" spans="1:101" s="9" customFormat="1" ht="15" customHeight="1">
      <c r="A866" s="26"/>
      <c r="B866" s="1"/>
      <c r="D866" s="3"/>
      <c r="E866" s="3"/>
      <c r="F866" s="3"/>
      <c r="G866" s="3"/>
      <c r="H866" s="3"/>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row>
    <row r="867" spans="1:101" s="9" customFormat="1" ht="15" customHeight="1">
      <c r="A867" s="26"/>
      <c r="B867" s="1"/>
      <c r="D867" s="3"/>
      <c r="E867" s="3"/>
      <c r="F867" s="3"/>
      <c r="G867" s="3"/>
      <c r="H867" s="3"/>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row>
    <row r="868" spans="1:101" s="9" customFormat="1" ht="15" customHeight="1">
      <c r="A868" s="26"/>
      <c r="B868" s="1"/>
      <c r="D868" s="3"/>
      <c r="E868" s="3"/>
      <c r="F868" s="3"/>
      <c r="G868" s="3"/>
      <c r="H868" s="3"/>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row>
    <row r="869" spans="1:101" s="9" customFormat="1" ht="15" customHeight="1">
      <c r="A869" s="26"/>
      <c r="B869" s="1"/>
      <c r="D869" s="3"/>
      <c r="E869" s="3"/>
      <c r="F869" s="3"/>
      <c r="G869" s="3"/>
      <c r="H869" s="3"/>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row>
    <row r="870" spans="1:101" s="9" customFormat="1" ht="15" customHeight="1">
      <c r="A870" s="26"/>
      <c r="B870" s="1"/>
      <c r="D870" s="3"/>
      <c r="E870" s="3"/>
      <c r="F870" s="3"/>
      <c r="G870" s="3"/>
      <c r="H870" s="3"/>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row>
    <row r="871" spans="1:101" s="9" customFormat="1" ht="15" customHeight="1">
      <c r="A871" s="26"/>
      <c r="B871" s="1"/>
      <c r="D871" s="3"/>
      <c r="E871" s="3"/>
      <c r="F871" s="3"/>
      <c r="G871" s="3"/>
      <c r="H871" s="3"/>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row>
    <row r="872" spans="1:101" s="9" customFormat="1" ht="15" customHeight="1">
      <c r="A872" s="26"/>
      <c r="B872" s="1"/>
      <c r="D872" s="3"/>
      <c r="E872" s="3"/>
      <c r="F872" s="3"/>
      <c r="G872" s="3"/>
      <c r="H872" s="3"/>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row>
    <row r="873" spans="1:101" s="9" customFormat="1" ht="15" customHeight="1">
      <c r="A873" s="26"/>
      <c r="B873" s="1"/>
      <c r="D873" s="3"/>
      <c r="E873" s="3"/>
      <c r="F873" s="3"/>
      <c r="G873" s="3"/>
      <c r="H873" s="3"/>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row>
    <row r="874" spans="1:101" s="9" customFormat="1" ht="15" customHeight="1">
      <c r="A874" s="26"/>
      <c r="B874" s="1"/>
      <c r="D874" s="3"/>
      <c r="E874" s="3"/>
      <c r="F874" s="3"/>
      <c r="G874" s="3"/>
      <c r="H874" s="3"/>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row>
    <row r="875" spans="1:101" s="9" customFormat="1" ht="15" customHeight="1">
      <c r="A875" s="26"/>
      <c r="B875" s="1"/>
      <c r="D875" s="3"/>
      <c r="E875" s="3"/>
      <c r="F875" s="3"/>
      <c r="G875" s="3"/>
      <c r="H875" s="3"/>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row>
    <row r="876" spans="1:101" s="9" customFormat="1" ht="15" customHeight="1">
      <c r="A876" s="26"/>
      <c r="B876" s="1"/>
      <c r="D876" s="3"/>
      <c r="E876" s="3"/>
      <c r="F876" s="3"/>
      <c r="G876" s="3"/>
      <c r="H876" s="3"/>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row>
    <row r="877" spans="1:101" s="9" customFormat="1" ht="15" customHeight="1">
      <c r="A877" s="26"/>
      <c r="B877" s="1"/>
      <c r="D877" s="3"/>
      <c r="E877" s="3"/>
      <c r="F877" s="3"/>
      <c r="G877" s="3"/>
      <c r="H877" s="3"/>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row>
    <row r="878" spans="1:101" s="9" customFormat="1" ht="15" customHeight="1">
      <c r="A878" s="26"/>
      <c r="B878" s="1"/>
      <c r="D878" s="3"/>
      <c r="E878" s="3"/>
      <c r="F878" s="3"/>
      <c r="G878" s="3"/>
      <c r="H878" s="3"/>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row>
    <row r="879" spans="1:101" s="9" customFormat="1" ht="15" customHeight="1">
      <c r="A879" s="26"/>
      <c r="B879" s="1"/>
      <c r="D879" s="3"/>
      <c r="E879" s="3"/>
      <c r="F879" s="3"/>
      <c r="G879" s="3"/>
      <c r="H879" s="3"/>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row>
    <row r="880" spans="1:101" s="9" customFormat="1" ht="15" customHeight="1">
      <c r="A880" s="26"/>
      <c r="B880" s="1"/>
      <c r="D880" s="3"/>
      <c r="E880" s="3"/>
      <c r="F880" s="3"/>
      <c r="G880" s="3"/>
      <c r="H880" s="3"/>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row>
    <row r="881" spans="1:101" s="9" customFormat="1" ht="15" customHeight="1">
      <c r="A881" s="26"/>
      <c r="B881" s="1"/>
      <c r="D881" s="3"/>
      <c r="E881" s="3"/>
      <c r="F881" s="3"/>
      <c r="G881" s="3"/>
      <c r="H881" s="3"/>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row>
    <row r="882" spans="1:101" s="9" customFormat="1" ht="15" customHeight="1">
      <c r="A882" s="26"/>
      <c r="B882" s="1"/>
      <c r="D882" s="3"/>
      <c r="E882" s="3"/>
      <c r="F882" s="3"/>
      <c r="G882" s="3"/>
      <c r="H882" s="3"/>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row>
    <row r="883" spans="1:101" s="9" customFormat="1" ht="15" customHeight="1">
      <c r="A883" s="26"/>
      <c r="B883" s="1"/>
      <c r="D883" s="3"/>
      <c r="E883" s="3"/>
      <c r="F883" s="3"/>
      <c r="G883" s="3"/>
      <c r="H883" s="3"/>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row>
    <row r="884" spans="1:101" s="9" customFormat="1" ht="15" customHeight="1">
      <c r="A884" s="26"/>
      <c r="B884" s="1"/>
      <c r="D884" s="3"/>
      <c r="E884" s="3"/>
      <c r="F884" s="3"/>
      <c r="G884" s="3"/>
      <c r="H884" s="3"/>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row>
    <row r="885" spans="1:101" s="9" customFormat="1" ht="15" customHeight="1">
      <c r="A885" s="26"/>
      <c r="B885" s="1"/>
      <c r="D885" s="3"/>
      <c r="E885" s="3"/>
      <c r="F885" s="3"/>
      <c r="G885" s="3"/>
      <c r="H885" s="3"/>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row>
    <row r="886" spans="1:101" s="9" customFormat="1" ht="15" customHeight="1">
      <c r="A886" s="26"/>
      <c r="B886" s="1"/>
      <c r="D886" s="3"/>
      <c r="E886" s="3"/>
      <c r="F886" s="3"/>
      <c r="G886" s="3"/>
      <c r="H886" s="3"/>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row>
    <row r="887" spans="1:101" s="9" customFormat="1" ht="15" customHeight="1">
      <c r="A887" s="26"/>
      <c r="B887" s="1"/>
      <c r="D887" s="3"/>
      <c r="E887" s="3"/>
      <c r="F887" s="3"/>
      <c r="G887" s="3"/>
      <c r="H887" s="3"/>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row>
    <row r="888" spans="1:101" s="9" customFormat="1" ht="15" customHeight="1">
      <c r="A888" s="26"/>
      <c r="B888" s="1"/>
      <c r="D888" s="3"/>
      <c r="E888" s="3"/>
      <c r="F888" s="3"/>
      <c r="G888" s="3"/>
      <c r="H888" s="3"/>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row>
    <row r="889" spans="1:101" s="9" customFormat="1" ht="15" customHeight="1">
      <c r="A889" s="26"/>
      <c r="B889" s="1"/>
      <c r="D889" s="3"/>
      <c r="E889" s="3"/>
      <c r="F889" s="3"/>
      <c r="G889" s="3"/>
      <c r="H889" s="3"/>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row>
    <row r="890" spans="1:101" s="9" customFormat="1" ht="15" customHeight="1">
      <c r="A890" s="26"/>
      <c r="B890" s="1"/>
      <c r="D890" s="3"/>
      <c r="E890" s="3"/>
      <c r="F890" s="3"/>
      <c r="G890" s="3"/>
      <c r="H890" s="3"/>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row>
    <row r="891" spans="1:101" s="9" customFormat="1" ht="15" customHeight="1">
      <c r="A891" s="26"/>
      <c r="B891" s="1"/>
      <c r="D891" s="3"/>
      <c r="E891" s="3"/>
      <c r="F891" s="3"/>
      <c r="G891" s="3"/>
      <c r="H891" s="3"/>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row>
    <row r="892" spans="1:101" s="9" customFormat="1" ht="15" customHeight="1">
      <c r="A892" s="26"/>
      <c r="B892" s="1"/>
      <c r="D892" s="3"/>
      <c r="E892" s="3"/>
      <c r="F892" s="3"/>
      <c r="G892" s="3"/>
      <c r="H892" s="3"/>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row>
    <row r="893" spans="1:101" s="9" customFormat="1" ht="15" customHeight="1">
      <c r="A893" s="26"/>
      <c r="B893" s="1"/>
      <c r="D893" s="3"/>
      <c r="E893" s="3"/>
      <c r="F893" s="3"/>
      <c r="G893" s="3"/>
      <c r="H893" s="3"/>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row>
    <row r="894" spans="1:101" s="9" customFormat="1" ht="15" customHeight="1">
      <c r="A894" s="26"/>
      <c r="B894" s="1"/>
      <c r="D894" s="3"/>
      <c r="E894" s="3"/>
      <c r="F894" s="3"/>
      <c r="G894" s="3"/>
      <c r="H894" s="3"/>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row>
    <row r="895" spans="1:101" s="9" customFormat="1" ht="15" customHeight="1">
      <c r="A895" s="26"/>
      <c r="B895" s="1"/>
      <c r="D895" s="3"/>
      <c r="E895" s="3"/>
      <c r="F895" s="3"/>
      <c r="G895" s="3"/>
      <c r="H895" s="3"/>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row>
    <row r="896" spans="1:101" s="9" customFormat="1" ht="15" customHeight="1">
      <c r="A896" s="26"/>
      <c r="B896" s="1"/>
      <c r="D896" s="3"/>
      <c r="E896" s="3"/>
      <c r="F896" s="3"/>
      <c r="G896" s="3"/>
      <c r="H896" s="3"/>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row>
    <row r="897" spans="1:101" s="9" customFormat="1" ht="15" customHeight="1">
      <c r="A897" s="26"/>
      <c r="B897" s="1"/>
      <c r="D897" s="3"/>
      <c r="E897" s="3"/>
      <c r="F897" s="3"/>
      <c r="G897" s="3"/>
      <c r="H897" s="3"/>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row>
    <row r="898" spans="1:101" s="9" customFormat="1" ht="15" customHeight="1">
      <c r="A898" s="26"/>
      <c r="B898" s="1"/>
      <c r="D898" s="3"/>
      <c r="E898" s="3"/>
      <c r="F898" s="3"/>
      <c r="G898" s="3"/>
      <c r="H898" s="3"/>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row>
    <row r="899" spans="1:101" s="9" customFormat="1" ht="15" customHeight="1">
      <c r="A899" s="26"/>
      <c r="B899" s="1"/>
      <c r="D899" s="3"/>
      <c r="E899" s="3"/>
      <c r="F899" s="3"/>
      <c r="G899" s="3"/>
      <c r="H899" s="3"/>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row>
    <row r="900" spans="1:101" s="9" customFormat="1" ht="15" customHeight="1">
      <c r="A900" s="26"/>
      <c r="B900" s="1"/>
      <c r="D900" s="3"/>
      <c r="E900" s="3"/>
      <c r="F900" s="3"/>
      <c r="G900" s="3"/>
      <c r="H900" s="3"/>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row>
    <row r="901" spans="1:101" s="9" customFormat="1" ht="15" customHeight="1">
      <c r="A901" s="26"/>
      <c r="B901" s="1"/>
      <c r="D901" s="3"/>
      <c r="E901" s="3"/>
      <c r="F901" s="3"/>
      <c r="G901" s="3"/>
      <c r="H901" s="3"/>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row>
    <row r="902" spans="1:101" s="9" customFormat="1" ht="15" customHeight="1">
      <c r="A902" s="26"/>
      <c r="B902" s="1"/>
      <c r="D902" s="3"/>
      <c r="E902" s="3"/>
      <c r="F902" s="3"/>
      <c r="G902" s="3"/>
      <c r="H902" s="3"/>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row>
    <row r="903" spans="1:101" s="9" customFormat="1" ht="15" customHeight="1">
      <c r="A903" s="26"/>
      <c r="B903" s="1"/>
      <c r="D903" s="3"/>
      <c r="E903" s="3"/>
      <c r="F903" s="3"/>
      <c r="G903" s="3"/>
      <c r="H903" s="3"/>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row>
    <row r="904" spans="1:101" s="9" customFormat="1" ht="15" customHeight="1">
      <c r="A904" s="26"/>
      <c r="B904" s="1"/>
      <c r="D904" s="3"/>
      <c r="E904" s="3"/>
      <c r="F904" s="3"/>
      <c r="G904" s="3"/>
      <c r="H904" s="3"/>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row>
    <row r="905" spans="1:101" s="9" customFormat="1" ht="15" customHeight="1">
      <c r="A905" s="26"/>
      <c r="B905" s="1"/>
      <c r="D905" s="3"/>
      <c r="E905" s="3"/>
      <c r="F905" s="3"/>
      <c r="G905" s="3"/>
      <c r="H905" s="3"/>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row>
    <row r="906" spans="1:101" s="9" customFormat="1" ht="15" customHeight="1">
      <c r="A906" s="26"/>
      <c r="B906" s="1"/>
      <c r="D906" s="3"/>
      <c r="E906" s="3"/>
      <c r="F906" s="3"/>
      <c r="G906" s="3"/>
      <c r="H906" s="3"/>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row>
    <row r="907" spans="1:101" s="9" customFormat="1" ht="15" customHeight="1">
      <c r="A907" s="26"/>
      <c r="B907" s="1"/>
      <c r="D907" s="3"/>
      <c r="E907" s="3"/>
      <c r="F907" s="3"/>
      <c r="G907" s="3"/>
      <c r="H907" s="3"/>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row>
    <row r="908" spans="1:101" s="9" customFormat="1" ht="15" customHeight="1">
      <c r="A908" s="26"/>
      <c r="B908" s="1"/>
      <c r="D908" s="3"/>
      <c r="E908" s="3"/>
      <c r="F908" s="3"/>
      <c r="G908" s="3"/>
      <c r="H908" s="3"/>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row>
    <row r="909" spans="1:101" s="9" customFormat="1" ht="15" customHeight="1">
      <c r="A909" s="26"/>
      <c r="B909" s="1"/>
      <c r="D909" s="3"/>
      <c r="E909" s="3"/>
      <c r="F909" s="3"/>
      <c r="G909" s="3"/>
      <c r="H909" s="3"/>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row>
    <row r="910" spans="1:101" s="9" customFormat="1" ht="15" customHeight="1">
      <c r="A910" s="26"/>
      <c r="B910" s="1"/>
      <c r="D910" s="3"/>
      <c r="E910" s="3"/>
      <c r="F910" s="3"/>
      <c r="G910" s="3"/>
      <c r="H910" s="3"/>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row>
    <row r="911" spans="1:101" s="9" customFormat="1" ht="15" customHeight="1">
      <c r="A911" s="26"/>
      <c r="B911" s="1"/>
      <c r="D911" s="3"/>
      <c r="E911" s="3"/>
      <c r="F911" s="3"/>
      <c r="G911" s="3"/>
      <c r="H911" s="3"/>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row>
    <row r="912" spans="1:101" s="9" customFormat="1" ht="15" customHeight="1">
      <c r="A912" s="26"/>
      <c r="B912" s="1"/>
      <c r="D912" s="3"/>
      <c r="E912" s="3"/>
      <c r="F912" s="3"/>
      <c r="G912" s="3"/>
      <c r="H912" s="3"/>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row>
    <row r="913" spans="1:101" s="9" customFormat="1" ht="15" customHeight="1">
      <c r="A913" s="26"/>
      <c r="B913" s="1"/>
      <c r="D913" s="3"/>
      <c r="E913" s="3"/>
      <c r="F913" s="3"/>
      <c r="G913" s="3"/>
      <c r="H913" s="3"/>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row>
    <row r="914" spans="1:101" s="9" customFormat="1" ht="15" customHeight="1">
      <c r="A914" s="26"/>
      <c r="B914" s="1"/>
      <c r="D914" s="3"/>
      <c r="E914" s="3"/>
      <c r="F914" s="3"/>
      <c r="G914" s="3"/>
      <c r="H914" s="3"/>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row>
    <row r="915" spans="1:101" s="9" customFormat="1" ht="15" customHeight="1">
      <c r="A915" s="26"/>
      <c r="B915" s="1"/>
      <c r="D915" s="3"/>
      <c r="E915" s="3"/>
      <c r="F915" s="3"/>
      <c r="G915" s="3"/>
      <c r="H915" s="3"/>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row>
    <row r="916" spans="1:101" s="9" customFormat="1" ht="15" customHeight="1">
      <c r="A916" s="26"/>
      <c r="B916" s="1"/>
      <c r="D916" s="3"/>
      <c r="E916" s="3"/>
      <c r="F916" s="3"/>
      <c r="G916" s="3"/>
      <c r="H916" s="3"/>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row>
    <row r="917" spans="1:101" s="9" customFormat="1" ht="15" customHeight="1">
      <c r="A917" s="26"/>
      <c r="B917" s="1"/>
      <c r="D917" s="3"/>
      <c r="E917" s="3"/>
      <c r="F917" s="3"/>
      <c r="G917" s="3"/>
      <c r="H917" s="3"/>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row>
    <row r="918" spans="1:101" s="9" customFormat="1" ht="15" customHeight="1">
      <c r="A918" s="26"/>
      <c r="B918" s="1"/>
      <c r="D918" s="3"/>
      <c r="E918" s="3"/>
      <c r="F918" s="3"/>
      <c r="G918" s="3"/>
      <c r="H918" s="3"/>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row>
    <row r="919" spans="1:101" s="9" customFormat="1" ht="15" customHeight="1">
      <c r="A919" s="26"/>
      <c r="B919" s="1"/>
      <c r="D919" s="3"/>
      <c r="E919" s="3"/>
      <c r="F919" s="3"/>
      <c r="G919" s="3"/>
      <c r="H919" s="3"/>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row>
    <row r="920" spans="1:101" s="9" customFormat="1" ht="15" customHeight="1">
      <c r="A920" s="26"/>
      <c r="B920" s="1"/>
      <c r="D920" s="3"/>
      <c r="E920" s="3"/>
      <c r="F920" s="3"/>
      <c r="G920" s="3"/>
      <c r="H920" s="3"/>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row>
    <row r="921" spans="1:101" s="9" customFormat="1" ht="15" customHeight="1">
      <c r="A921" s="26"/>
      <c r="B921" s="1"/>
      <c r="D921" s="3"/>
      <c r="E921" s="3"/>
      <c r="F921" s="3"/>
      <c r="G921" s="3"/>
      <c r="H921" s="3"/>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row>
    <row r="922" spans="1:101" s="9" customFormat="1" ht="15" customHeight="1">
      <c r="A922" s="26"/>
      <c r="B922" s="1"/>
      <c r="D922" s="3"/>
      <c r="E922" s="3"/>
      <c r="F922" s="3"/>
      <c r="G922" s="3"/>
      <c r="H922" s="3"/>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row>
    <row r="923" spans="1:101" s="9" customFormat="1" ht="15" customHeight="1">
      <c r="A923" s="26"/>
      <c r="B923" s="1"/>
      <c r="D923" s="3"/>
      <c r="E923" s="3"/>
      <c r="F923" s="3"/>
      <c r="G923" s="3"/>
      <c r="H923" s="3"/>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row>
    <row r="924" spans="1:101" s="9" customFormat="1" ht="15" customHeight="1">
      <c r="A924" s="26"/>
      <c r="B924" s="1"/>
      <c r="D924" s="3"/>
      <c r="E924" s="3"/>
      <c r="F924" s="3"/>
      <c r="G924" s="3"/>
      <c r="H924" s="3"/>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row>
    <row r="925" spans="1:101" s="9" customFormat="1" ht="15" customHeight="1">
      <c r="A925" s="26"/>
      <c r="B925" s="1"/>
      <c r="D925" s="3"/>
      <c r="E925" s="3"/>
      <c r="F925" s="3"/>
      <c r="G925" s="3"/>
      <c r="H925" s="3"/>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row>
    <row r="926" spans="1:101" s="9" customFormat="1" ht="15" customHeight="1">
      <c r="A926" s="26"/>
      <c r="B926" s="1"/>
      <c r="D926" s="3"/>
      <c r="E926" s="3"/>
      <c r="F926" s="3"/>
      <c r="G926" s="3"/>
      <c r="H926" s="3"/>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row>
    <row r="927" spans="1:101" s="9" customFormat="1" ht="15" customHeight="1">
      <c r="A927" s="26"/>
      <c r="B927" s="1"/>
      <c r="D927" s="3"/>
      <c r="E927" s="3"/>
      <c r="F927" s="3"/>
      <c r="G927" s="3"/>
      <c r="H927" s="3"/>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row>
    <row r="928" spans="1:101" s="9" customFormat="1" ht="15" customHeight="1">
      <c r="A928" s="26"/>
      <c r="B928" s="1"/>
      <c r="D928" s="3"/>
      <c r="E928" s="3"/>
      <c r="F928" s="3"/>
      <c r="G928" s="3"/>
      <c r="H928" s="3"/>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row>
    <row r="929" spans="1:101" s="9" customFormat="1" ht="15" customHeight="1">
      <c r="A929" s="26"/>
      <c r="B929" s="1"/>
      <c r="D929" s="3"/>
      <c r="E929" s="3"/>
      <c r="F929" s="3"/>
      <c r="G929" s="3"/>
      <c r="H929" s="3"/>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row>
    <row r="930" spans="1:101" s="9" customFormat="1" ht="15" customHeight="1">
      <c r="A930" s="26"/>
      <c r="B930" s="1"/>
      <c r="D930" s="3"/>
      <c r="E930" s="3"/>
      <c r="F930" s="3"/>
      <c r="G930" s="3"/>
      <c r="H930" s="3"/>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row>
    <row r="931" spans="1:101" s="9" customFormat="1" ht="15" customHeight="1">
      <c r="A931" s="26"/>
      <c r="B931" s="1"/>
      <c r="D931" s="3"/>
      <c r="E931" s="3"/>
      <c r="F931" s="3"/>
      <c r="G931" s="3"/>
      <c r="H931" s="3"/>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row>
    <row r="932" spans="1:101" s="9" customFormat="1" ht="15" customHeight="1">
      <c r="A932" s="26"/>
      <c r="B932" s="1"/>
      <c r="D932" s="3"/>
      <c r="E932" s="3"/>
      <c r="F932" s="3"/>
      <c r="G932" s="3"/>
      <c r="H932" s="3"/>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row>
    <row r="933" spans="1:101" s="9" customFormat="1" ht="15" customHeight="1">
      <c r="A933" s="26"/>
      <c r="B933" s="1"/>
      <c r="D933" s="3"/>
      <c r="E933" s="3"/>
      <c r="F933" s="3"/>
      <c r="G933" s="3"/>
      <c r="H933" s="3"/>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row>
    <row r="934" spans="1:101" s="9" customFormat="1" ht="15" customHeight="1">
      <c r="A934" s="26"/>
      <c r="B934" s="1"/>
      <c r="D934" s="3"/>
      <c r="E934" s="3"/>
      <c r="F934" s="3"/>
      <c r="G934" s="3"/>
      <c r="H934" s="3"/>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row>
    <row r="935" spans="1:101" s="9" customFormat="1" ht="15" customHeight="1">
      <c r="A935" s="26"/>
      <c r="B935" s="1"/>
      <c r="D935" s="3"/>
      <c r="E935" s="3"/>
      <c r="F935" s="3"/>
      <c r="G935" s="3"/>
      <c r="H935" s="3"/>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row>
    <row r="936" spans="1:101" s="9" customFormat="1" ht="15" customHeight="1">
      <c r="A936" s="26"/>
      <c r="B936" s="1"/>
      <c r="D936" s="3"/>
      <c r="E936" s="3"/>
      <c r="F936" s="3"/>
      <c r="G936" s="3"/>
      <c r="H936" s="3"/>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row>
    <row r="937" spans="1:101" s="9" customFormat="1" ht="15" customHeight="1">
      <c r="A937" s="26"/>
      <c r="B937" s="1"/>
      <c r="D937" s="3"/>
      <c r="E937" s="3"/>
      <c r="F937" s="3"/>
      <c r="G937" s="3"/>
      <c r="H937" s="3"/>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row>
    <row r="938" spans="1:101" s="9" customFormat="1" ht="15" customHeight="1">
      <c r="A938" s="26"/>
      <c r="B938" s="1"/>
      <c r="D938" s="3"/>
      <c r="E938" s="3"/>
      <c r="F938" s="3"/>
      <c r="G938" s="3"/>
      <c r="H938" s="3"/>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row>
    <row r="939" spans="1:101" s="9" customFormat="1" ht="15" customHeight="1">
      <c r="A939" s="26"/>
      <c r="B939" s="1"/>
      <c r="D939" s="3"/>
      <c r="E939" s="3"/>
      <c r="F939" s="3"/>
      <c r="G939" s="3"/>
      <c r="H939" s="3"/>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row>
    <row r="940" spans="1:101" s="9" customFormat="1" ht="15" customHeight="1">
      <c r="A940" s="26"/>
      <c r="B940" s="1"/>
      <c r="D940" s="3"/>
      <c r="E940" s="3"/>
      <c r="F940" s="3"/>
      <c r="G940" s="3"/>
      <c r="H940" s="3"/>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row>
    <row r="941" spans="1:101" s="9" customFormat="1" ht="15" customHeight="1">
      <c r="A941" s="26"/>
      <c r="B941" s="1"/>
      <c r="D941" s="3"/>
      <c r="E941" s="3"/>
      <c r="F941" s="3"/>
      <c r="G941" s="3"/>
      <c r="H941" s="3"/>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row>
    <row r="942" spans="1:101" s="9" customFormat="1" ht="15" customHeight="1">
      <c r="A942" s="26"/>
      <c r="B942" s="1"/>
      <c r="D942" s="3"/>
      <c r="E942" s="3"/>
      <c r="F942" s="3"/>
      <c r="G942" s="3"/>
      <c r="H942" s="3"/>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row>
    <row r="943" spans="1:101" s="9" customFormat="1" ht="15" customHeight="1">
      <c r="A943" s="26"/>
      <c r="B943" s="1"/>
      <c r="D943" s="3"/>
      <c r="E943" s="3"/>
      <c r="F943" s="3"/>
      <c r="G943" s="3"/>
      <c r="H943" s="3"/>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row>
    <row r="944" spans="1:101" s="9" customFormat="1" ht="15" customHeight="1">
      <c r="A944" s="26"/>
      <c r="B944" s="1"/>
      <c r="D944" s="3"/>
      <c r="E944" s="3"/>
      <c r="F944" s="3"/>
      <c r="G944" s="3"/>
      <c r="H944" s="3"/>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row>
    <row r="945" spans="1:101" s="9" customFormat="1" ht="15" customHeight="1">
      <c r="A945" s="26"/>
      <c r="B945" s="1"/>
      <c r="D945" s="3"/>
      <c r="E945" s="3"/>
      <c r="F945" s="3"/>
      <c r="G945" s="3"/>
      <c r="H945" s="3"/>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row>
    <row r="946" spans="1:101" s="9" customFormat="1" ht="15" customHeight="1">
      <c r="A946" s="26"/>
      <c r="B946" s="1"/>
      <c r="D946" s="3"/>
      <c r="E946" s="3"/>
      <c r="F946" s="3"/>
      <c r="G946" s="3"/>
      <c r="H946" s="3"/>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row>
    <row r="947" spans="1:101" s="9" customFormat="1" ht="15" customHeight="1">
      <c r="A947" s="26"/>
      <c r="B947" s="1"/>
      <c r="D947" s="3"/>
      <c r="E947" s="3"/>
      <c r="F947" s="3"/>
      <c r="G947" s="3"/>
      <c r="H947" s="3"/>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row>
    <row r="948" spans="1:101" s="9" customFormat="1" ht="15" customHeight="1">
      <c r="A948" s="26"/>
      <c r="B948" s="1"/>
      <c r="D948" s="3"/>
      <c r="E948" s="3"/>
      <c r="F948" s="3"/>
      <c r="G948" s="3"/>
      <c r="H948" s="3"/>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row>
    <row r="949" spans="1:101" s="9" customFormat="1" ht="15" customHeight="1">
      <c r="A949" s="26"/>
      <c r="B949" s="1"/>
      <c r="D949" s="3"/>
      <c r="E949" s="3"/>
      <c r="F949" s="3"/>
      <c r="G949" s="3"/>
      <c r="H949" s="3"/>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row>
    <row r="950" spans="1:101" s="9" customFormat="1" ht="15" customHeight="1">
      <c r="A950" s="26"/>
      <c r="B950" s="1"/>
      <c r="D950" s="3"/>
      <c r="E950" s="3"/>
      <c r="F950" s="3"/>
      <c r="G950" s="3"/>
      <c r="H950" s="3"/>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row>
    <row r="951" spans="1:101" s="9" customFormat="1" ht="15" customHeight="1">
      <c r="A951" s="26"/>
      <c r="B951" s="1"/>
      <c r="D951" s="3"/>
      <c r="E951" s="3"/>
      <c r="F951" s="3"/>
      <c r="G951" s="3"/>
      <c r="H951" s="3"/>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row>
    <row r="952" spans="1:101" s="9" customFormat="1" ht="15" customHeight="1">
      <c r="A952" s="26"/>
      <c r="B952" s="1"/>
      <c r="D952" s="3"/>
      <c r="E952" s="3"/>
      <c r="F952" s="3"/>
      <c r="G952" s="3"/>
      <c r="H952" s="3"/>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row>
    <row r="953" spans="1:101" s="9" customFormat="1" ht="15" customHeight="1">
      <c r="A953" s="26"/>
      <c r="B953" s="1"/>
      <c r="D953" s="3"/>
      <c r="E953" s="3"/>
      <c r="F953" s="3"/>
      <c r="G953" s="3"/>
      <c r="H953" s="3"/>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row>
    <row r="954" spans="1:101" s="9" customFormat="1" ht="15" customHeight="1">
      <c r="A954" s="26"/>
      <c r="B954" s="1"/>
      <c r="D954" s="3"/>
      <c r="E954" s="3"/>
      <c r="F954" s="3"/>
      <c r="G954" s="3"/>
      <c r="H954" s="3"/>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row>
    <row r="955" spans="1:101" s="9" customFormat="1" ht="15" customHeight="1">
      <c r="A955" s="26"/>
      <c r="B955" s="1"/>
      <c r="D955" s="3"/>
      <c r="E955" s="3"/>
      <c r="F955" s="3"/>
      <c r="G955" s="3"/>
      <c r="H955" s="3"/>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row>
    <row r="956" spans="1:101" s="9" customFormat="1" ht="15" customHeight="1">
      <c r="A956" s="26"/>
      <c r="B956" s="1"/>
      <c r="D956" s="3"/>
      <c r="E956" s="3"/>
      <c r="F956" s="3"/>
      <c r="G956" s="3"/>
      <c r="H956" s="3"/>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row>
    <row r="957" spans="1:101" s="9" customFormat="1" ht="15" customHeight="1">
      <c r="A957" s="26"/>
      <c r="B957" s="1"/>
      <c r="D957" s="3"/>
      <c r="E957" s="3"/>
      <c r="F957" s="3"/>
      <c r="G957" s="3"/>
      <c r="H957" s="3"/>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row>
    <row r="958" spans="1:101" s="9" customFormat="1" ht="15" customHeight="1">
      <c r="A958" s="26"/>
      <c r="B958" s="1"/>
      <c r="D958" s="3"/>
      <c r="E958" s="3"/>
      <c r="F958" s="3"/>
      <c r="G958" s="3"/>
      <c r="H958" s="3"/>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row>
    <row r="959" spans="1:101" s="9" customFormat="1" ht="15" customHeight="1">
      <c r="A959" s="26"/>
      <c r="B959" s="1"/>
      <c r="D959" s="3"/>
      <c r="E959" s="3"/>
      <c r="F959" s="3"/>
      <c r="G959" s="3"/>
      <c r="H959" s="3"/>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row>
    <row r="960" spans="1:101" s="9" customFormat="1" ht="15" customHeight="1">
      <c r="A960" s="26"/>
      <c r="B960" s="1"/>
      <c r="D960" s="3"/>
      <c r="E960" s="3"/>
      <c r="F960" s="3"/>
      <c r="G960" s="3"/>
      <c r="H960" s="3"/>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row>
    <row r="961" spans="1:101" s="9" customFormat="1" ht="15" customHeight="1">
      <c r="A961" s="26"/>
      <c r="B961" s="1"/>
      <c r="D961" s="3"/>
      <c r="E961" s="3"/>
      <c r="F961" s="3"/>
      <c r="G961" s="3"/>
      <c r="H961" s="3"/>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row>
    <row r="962" spans="1:101" s="9" customFormat="1" ht="15" customHeight="1">
      <c r="A962" s="26"/>
      <c r="B962" s="1"/>
      <c r="D962" s="3"/>
      <c r="E962" s="3"/>
      <c r="F962" s="3"/>
      <c r="G962" s="3"/>
      <c r="H962" s="3"/>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row>
    <row r="963" spans="1:101" s="9" customFormat="1" ht="15" customHeight="1">
      <c r="A963" s="26"/>
      <c r="B963" s="1"/>
      <c r="D963" s="3"/>
      <c r="E963" s="3"/>
      <c r="F963" s="3"/>
      <c r="G963" s="3"/>
      <c r="H963" s="3"/>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row>
    <row r="964" spans="1:101" s="9" customFormat="1" ht="15" customHeight="1">
      <c r="A964" s="26"/>
      <c r="B964" s="1"/>
      <c r="D964" s="3"/>
      <c r="E964" s="3"/>
      <c r="F964" s="3"/>
      <c r="G964" s="3"/>
      <c r="H964" s="3"/>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row>
    <row r="965" spans="1:101" s="9" customFormat="1" ht="15" customHeight="1">
      <c r="A965" s="26"/>
      <c r="B965" s="1"/>
      <c r="D965" s="3"/>
      <c r="E965" s="3"/>
      <c r="F965" s="3"/>
      <c r="G965" s="3"/>
      <c r="H965" s="3"/>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row>
    <row r="966" spans="1:101" s="9" customFormat="1" ht="15" customHeight="1">
      <c r="A966" s="26"/>
      <c r="B966" s="1"/>
      <c r="D966" s="3"/>
      <c r="E966" s="3"/>
      <c r="F966" s="3"/>
      <c r="G966" s="3"/>
      <c r="H966" s="3"/>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row>
    <row r="967" spans="1:101" s="9" customFormat="1" ht="15" customHeight="1">
      <c r="A967" s="26"/>
      <c r="B967" s="1"/>
      <c r="D967" s="3"/>
      <c r="E967" s="3"/>
      <c r="F967" s="3"/>
      <c r="G967" s="3"/>
      <c r="H967" s="3"/>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row>
    <row r="968" spans="1:101" s="9" customFormat="1" ht="15" customHeight="1">
      <c r="A968" s="26"/>
      <c r="B968" s="1"/>
      <c r="D968" s="3"/>
      <c r="E968" s="3"/>
      <c r="F968" s="3"/>
      <c r="G968" s="3"/>
      <c r="H968" s="3"/>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row>
    <row r="969" spans="1:101" s="9" customFormat="1" ht="15" customHeight="1">
      <c r="A969" s="26"/>
      <c r="B969" s="1"/>
      <c r="D969" s="3"/>
      <c r="E969" s="3"/>
      <c r="F969" s="3"/>
      <c r="G969" s="3"/>
      <c r="H969" s="3"/>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row>
    <row r="970" spans="1:101" s="9" customFormat="1" ht="15" customHeight="1">
      <c r="A970" s="26"/>
      <c r="B970" s="1"/>
      <c r="D970" s="3"/>
      <c r="E970" s="3"/>
      <c r="F970" s="3"/>
      <c r="G970" s="3"/>
      <c r="H970" s="3"/>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row>
    <row r="971" spans="1:101" s="9" customFormat="1" ht="15" customHeight="1">
      <c r="A971" s="26"/>
      <c r="B971" s="1"/>
      <c r="D971" s="3"/>
      <c r="E971" s="3"/>
      <c r="F971" s="3"/>
      <c r="G971" s="3"/>
      <c r="H971" s="3"/>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row>
    <row r="972" spans="1:101" s="9" customFormat="1" ht="15" customHeight="1">
      <c r="A972" s="26"/>
      <c r="B972" s="1"/>
      <c r="D972" s="3"/>
      <c r="E972" s="3"/>
      <c r="F972" s="3"/>
      <c r="G972" s="3"/>
      <c r="H972" s="3"/>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row>
    <row r="973" spans="1:101" s="9" customFormat="1" ht="15" customHeight="1">
      <c r="A973" s="26"/>
      <c r="B973" s="1"/>
      <c r="D973" s="3"/>
      <c r="E973" s="3"/>
      <c r="F973" s="3"/>
      <c r="G973" s="3"/>
      <c r="H973" s="3"/>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row>
    <row r="974" spans="1:101" s="9" customFormat="1" ht="15" customHeight="1">
      <c r="A974" s="26"/>
      <c r="B974" s="1"/>
      <c r="D974" s="3"/>
      <c r="E974" s="3"/>
      <c r="F974" s="3"/>
      <c r="G974" s="3"/>
      <c r="H974" s="3"/>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row>
    <row r="975" spans="1:101" s="9" customFormat="1" ht="15" customHeight="1">
      <c r="A975" s="26"/>
      <c r="B975" s="1"/>
      <c r="D975" s="3"/>
      <c r="E975" s="3"/>
      <c r="F975" s="3"/>
      <c r="G975" s="3"/>
      <c r="H975" s="3"/>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row>
    <row r="976" spans="1:101" s="9" customFormat="1" ht="15" customHeight="1">
      <c r="A976" s="26"/>
      <c r="B976" s="1"/>
      <c r="D976" s="3"/>
      <c r="E976" s="3"/>
      <c r="F976" s="3"/>
      <c r="G976" s="3"/>
      <c r="H976" s="3"/>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row>
    <row r="977" spans="1:101" s="9" customFormat="1" ht="15" customHeight="1">
      <c r="A977" s="26"/>
      <c r="B977" s="1"/>
      <c r="D977" s="3"/>
      <c r="E977" s="3"/>
      <c r="F977" s="3"/>
      <c r="G977" s="3"/>
      <c r="H977" s="3"/>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row>
    <row r="978" spans="1:101" s="9" customFormat="1" ht="15" customHeight="1">
      <c r="A978" s="26"/>
      <c r="B978" s="1"/>
      <c r="D978" s="3"/>
      <c r="E978" s="3"/>
      <c r="F978" s="3"/>
      <c r="G978" s="3"/>
      <c r="H978" s="3"/>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row>
    <row r="979" spans="1:101" s="9" customFormat="1" ht="15" customHeight="1">
      <c r="A979" s="26"/>
      <c r="B979" s="1"/>
      <c r="D979" s="3"/>
      <c r="E979" s="3"/>
      <c r="F979" s="3"/>
      <c r="G979" s="3"/>
      <c r="H979" s="3"/>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row>
    <row r="980" spans="1:101" s="9" customFormat="1" ht="15" customHeight="1">
      <c r="A980" s="26"/>
      <c r="B980" s="1"/>
      <c r="D980" s="3"/>
      <c r="E980" s="3"/>
      <c r="F980" s="3"/>
      <c r="G980" s="3"/>
      <c r="H980" s="3"/>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row>
    <row r="981" spans="1:101" s="9" customFormat="1" ht="15" customHeight="1">
      <c r="A981" s="26"/>
      <c r="B981" s="1"/>
      <c r="D981" s="3"/>
      <c r="E981" s="3"/>
      <c r="F981" s="3"/>
      <c r="G981" s="3"/>
      <c r="H981" s="3"/>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row>
    <row r="982" spans="1:101" s="9" customFormat="1" ht="15" customHeight="1">
      <c r="A982" s="26"/>
      <c r="B982" s="1"/>
      <c r="D982" s="3"/>
      <c r="E982" s="3"/>
      <c r="F982" s="3"/>
      <c r="G982" s="3"/>
      <c r="H982" s="3"/>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row>
    <row r="983" spans="1:101" s="9" customFormat="1" ht="15" customHeight="1">
      <c r="A983" s="26"/>
      <c r="B983" s="1"/>
      <c r="D983" s="3"/>
      <c r="E983" s="3"/>
      <c r="F983" s="3"/>
      <c r="G983" s="3"/>
      <c r="H983" s="3"/>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row>
    <row r="984" spans="1:101" s="9" customFormat="1" ht="15" customHeight="1">
      <c r="A984" s="26"/>
      <c r="B984" s="1"/>
      <c r="D984" s="3"/>
      <c r="E984" s="3"/>
      <c r="F984" s="3"/>
      <c r="G984" s="3"/>
      <c r="H984" s="3"/>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row>
    <row r="985" spans="1:101" s="9" customFormat="1" ht="15" customHeight="1">
      <c r="A985" s="26"/>
      <c r="B985" s="1"/>
      <c r="D985" s="3"/>
      <c r="E985" s="3"/>
      <c r="F985" s="3"/>
      <c r="G985" s="3"/>
      <c r="H985" s="3"/>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row>
    <row r="986" spans="1:101" s="9" customFormat="1" ht="15" customHeight="1">
      <c r="A986" s="26"/>
      <c r="B986" s="1"/>
      <c r="D986" s="3"/>
      <c r="E986" s="3"/>
      <c r="F986" s="3"/>
      <c r="G986" s="3"/>
      <c r="H986" s="3"/>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row>
    <row r="987" spans="1:101" s="9" customFormat="1" ht="15" customHeight="1">
      <c r="A987" s="26"/>
      <c r="B987" s="1"/>
      <c r="D987" s="3"/>
      <c r="E987" s="3"/>
      <c r="F987" s="3"/>
      <c r="G987" s="3"/>
      <c r="H987" s="3"/>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row>
    <row r="988" spans="1:101" s="9" customFormat="1" ht="15" customHeight="1">
      <c r="A988" s="26"/>
      <c r="B988" s="1"/>
      <c r="D988" s="3"/>
      <c r="E988" s="3"/>
      <c r="F988" s="3"/>
      <c r="G988" s="3"/>
      <c r="H988" s="3"/>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row>
    <row r="989" spans="1:101" s="9" customFormat="1" ht="15" customHeight="1">
      <c r="A989" s="26"/>
      <c r="B989" s="1"/>
      <c r="D989" s="3"/>
      <c r="E989" s="3"/>
      <c r="F989" s="3"/>
      <c r="G989" s="3"/>
      <c r="H989" s="3"/>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row>
    <row r="990" spans="1:101" s="9" customFormat="1" ht="15" customHeight="1">
      <c r="A990" s="26"/>
      <c r="B990" s="1"/>
      <c r="D990" s="3"/>
      <c r="E990" s="3"/>
      <c r="F990" s="3"/>
      <c r="G990" s="3"/>
      <c r="H990" s="3"/>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row>
    <row r="991" spans="1:101" s="9" customFormat="1" ht="15" customHeight="1">
      <c r="A991" s="26"/>
      <c r="B991" s="1"/>
      <c r="D991" s="3"/>
      <c r="E991" s="3"/>
      <c r="F991" s="3"/>
      <c r="G991" s="3"/>
      <c r="H991" s="3"/>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row>
    <row r="992" spans="1:101" s="9" customFormat="1" ht="15" customHeight="1">
      <c r="A992" s="26"/>
      <c r="B992" s="1"/>
      <c r="D992" s="3"/>
      <c r="E992" s="3"/>
      <c r="F992" s="3"/>
      <c r="G992" s="3"/>
      <c r="H992" s="3"/>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row>
    <row r="993" spans="1:101" s="9" customFormat="1" ht="15" customHeight="1">
      <c r="A993" s="26"/>
      <c r="B993" s="1"/>
      <c r="D993" s="3"/>
      <c r="E993" s="3"/>
      <c r="F993" s="3"/>
      <c r="G993" s="3"/>
      <c r="H993" s="3"/>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row>
    <row r="994" spans="1:101" s="9" customFormat="1" ht="15" customHeight="1">
      <c r="A994" s="26"/>
      <c r="B994" s="1"/>
      <c r="D994" s="3"/>
      <c r="E994" s="3"/>
      <c r="F994" s="3"/>
      <c r="G994" s="3"/>
      <c r="H994" s="3"/>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row>
    <row r="995" spans="1:101" s="9" customFormat="1" ht="15" customHeight="1">
      <c r="A995" s="26"/>
      <c r="B995" s="1"/>
      <c r="D995" s="3"/>
      <c r="E995" s="3"/>
      <c r="F995" s="3"/>
      <c r="G995" s="3"/>
      <c r="H995" s="3"/>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row>
    <row r="996" spans="1:101" s="9" customFormat="1" ht="15" customHeight="1">
      <c r="A996" s="26"/>
      <c r="B996" s="1"/>
      <c r="D996" s="3"/>
      <c r="E996" s="3"/>
      <c r="F996" s="3"/>
      <c r="G996" s="3"/>
      <c r="H996" s="3"/>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row>
    <row r="997" spans="1:101" s="9" customFormat="1" ht="15" customHeight="1">
      <c r="A997" s="26"/>
      <c r="B997" s="1"/>
      <c r="D997" s="3"/>
      <c r="E997" s="3"/>
      <c r="F997" s="3"/>
      <c r="G997" s="3"/>
      <c r="H997" s="3"/>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row>
    <row r="998" spans="1:101" s="9" customFormat="1" ht="15" customHeight="1">
      <c r="A998" s="26"/>
      <c r="B998" s="1"/>
      <c r="D998" s="3"/>
      <c r="E998" s="3"/>
      <c r="F998" s="3"/>
      <c r="G998" s="3"/>
      <c r="H998" s="3"/>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row>
    <row r="999" spans="1:101" s="9" customFormat="1" ht="15" customHeight="1">
      <c r="A999" s="26"/>
      <c r="B999" s="1"/>
      <c r="D999" s="3"/>
      <c r="E999" s="3"/>
      <c r="F999" s="3"/>
      <c r="G999" s="3"/>
      <c r="H999" s="3"/>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row>
    <row r="1000" spans="1:101" s="9" customFormat="1" ht="15" customHeight="1">
      <c r="A1000" s="26"/>
      <c r="B1000" s="1"/>
      <c r="D1000" s="3"/>
      <c r="E1000" s="3"/>
      <c r="F1000" s="3"/>
      <c r="G1000" s="3"/>
      <c r="H1000" s="3"/>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row>
    <row r="1001" spans="1:101" s="9" customFormat="1" ht="15" customHeight="1">
      <c r="A1001" s="26"/>
      <c r="B1001" s="1"/>
      <c r="D1001" s="3"/>
      <c r="E1001" s="3"/>
      <c r="F1001" s="3"/>
      <c r="G1001" s="3"/>
      <c r="H1001" s="3"/>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row>
    <row r="1002" spans="1:101" s="9" customFormat="1" ht="15" customHeight="1">
      <c r="A1002" s="26"/>
      <c r="B1002" s="1"/>
      <c r="D1002" s="3"/>
      <c r="E1002" s="3"/>
      <c r="F1002" s="3"/>
      <c r="G1002" s="3"/>
      <c r="H1002" s="3"/>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row>
    <row r="1003" spans="1:101" s="9" customFormat="1" ht="15" customHeight="1">
      <c r="A1003" s="26"/>
      <c r="B1003" s="1"/>
      <c r="D1003" s="3"/>
      <c r="E1003" s="3"/>
      <c r="F1003" s="3"/>
      <c r="G1003" s="3"/>
      <c r="H1003" s="3"/>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row>
    <row r="1004" spans="1:101" s="9" customFormat="1" ht="15" customHeight="1">
      <c r="A1004" s="26"/>
      <c r="B1004" s="1"/>
      <c r="D1004" s="3"/>
      <c r="E1004" s="3"/>
      <c r="F1004" s="3"/>
      <c r="G1004" s="3"/>
      <c r="H1004" s="3"/>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row>
    <row r="1005" spans="1:101" s="9" customFormat="1" ht="15" customHeight="1">
      <c r="A1005" s="26"/>
      <c r="B1005" s="1"/>
      <c r="D1005" s="3"/>
      <c r="E1005" s="3"/>
      <c r="F1005" s="3"/>
      <c r="G1005" s="3"/>
      <c r="H1005" s="3"/>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row>
    <row r="1006" spans="1:101" s="9" customFormat="1" ht="15" customHeight="1">
      <c r="A1006" s="26"/>
      <c r="B1006" s="1"/>
      <c r="D1006" s="3"/>
      <c r="E1006" s="3"/>
      <c r="F1006" s="3"/>
      <c r="G1006" s="3"/>
      <c r="H1006" s="3"/>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row>
    <row r="1007" spans="1:101" s="9" customFormat="1" ht="15" customHeight="1">
      <c r="A1007" s="26"/>
      <c r="B1007" s="1"/>
      <c r="D1007" s="3"/>
      <c r="E1007" s="3"/>
      <c r="F1007" s="3"/>
      <c r="G1007" s="3"/>
      <c r="H1007" s="3"/>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row>
    <row r="1008" spans="1:101" s="9" customFormat="1" ht="15" customHeight="1">
      <c r="A1008" s="26"/>
      <c r="B1008" s="1"/>
      <c r="D1008" s="3"/>
      <c r="E1008" s="3"/>
      <c r="F1008" s="3"/>
      <c r="G1008" s="3"/>
      <c r="H1008" s="3"/>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row>
    <row r="1009" spans="1:101" s="9" customFormat="1" ht="15" customHeight="1">
      <c r="A1009" s="26"/>
      <c r="B1009" s="1"/>
      <c r="D1009" s="3"/>
      <c r="E1009" s="3"/>
      <c r="F1009" s="3"/>
      <c r="G1009" s="3"/>
      <c r="H1009" s="3"/>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row>
    <row r="1010" spans="1:101" s="9" customFormat="1" ht="15" customHeight="1">
      <c r="A1010" s="26"/>
      <c r="B1010" s="1"/>
      <c r="D1010" s="3"/>
      <c r="E1010" s="3"/>
      <c r="F1010" s="3"/>
      <c r="G1010" s="3"/>
      <c r="H1010" s="3"/>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row>
    <row r="1011" spans="1:101" s="9" customFormat="1" ht="15" customHeight="1">
      <c r="A1011" s="26"/>
      <c r="B1011" s="1"/>
      <c r="D1011" s="3"/>
      <c r="E1011" s="3"/>
      <c r="F1011" s="3"/>
      <c r="G1011" s="3"/>
      <c r="H1011" s="3"/>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row>
    <row r="1012" spans="1:101" s="9" customFormat="1" ht="15" customHeight="1">
      <c r="A1012" s="26"/>
      <c r="B1012" s="1"/>
      <c r="D1012" s="3"/>
      <c r="E1012" s="3"/>
      <c r="F1012" s="3"/>
      <c r="G1012" s="3"/>
      <c r="H1012" s="3"/>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row>
    <row r="1013" spans="1:101" s="9" customFormat="1" ht="15" customHeight="1">
      <c r="A1013" s="26"/>
      <c r="B1013" s="1"/>
      <c r="D1013" s="3"/>
      <c r="E1013" s="3"/>
      <c r="F1013" s="3"/>
      <c r="G1013" s="3"/>
      <c r="H1013" s="3"/>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row>
    <row r="1014" spans="1:101" s="9" customFormat="1" ht="15" customHeight="1">
      <c r="A1014" s="26"/>
      <c r="B1014" s="1"/>
      <c r="D1014" s="3"/>
      <c r="E1014" s="3"/>
      <c r="F1014" s="3"/>
      <c r="G1014" s="3"/>
      <c r="H1014" s="3"/>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row>
    <row r="1015" spans="1:101" s="9" customFormat="1" ht="15" customHeight="1">
      <c r="A1015" s="26"/>
      <c r="B1015" s="1"/>
      <c r="D1015" s="3"/>
      <c r="E1015" s="3"/>
      <c r="F1015" s="3"/>
      <c r="G1015" s="3"/>
      <c r="H1015" s="3"/>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row>
    <row r="1016" spans="1:101" s="9" customFormat="1" ht="15" customHeight="1">
      <c r="A1016" s="26"/>
      <c r="B1016" s="1"/>
      <c r="D1016" s="3"/>
      <c r="E1016" s="3"/>
      <c r="F1016" s="3"/>
      <c r="G1016" s="3"/>
      <c r="H1016" s="3"/>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row>
    <row r="1017" spans="1:101" s="9" customFormat="1" ht="15" customHeight="1">
      <c r="A1017" s="26"/>
      <c r="B1017" s="1"/>
      <c r="D1017" s="3"/>
      <c r="E1017" s="3"/>
      <c r="F1017" s="3"/>
      <c r="G1017" s="3"/>
      <c r="H1017" s="3"/>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row>
    <row r="1018" spans="1:101" s="9" customFormat="1" ht="15" customHeight="1">
      <c r="A1018" s="26"/>
      <c r="B1018" s="1"/>
      <c r="D1018" s="3"/>
      <c r="E1018" s="3"/>
      <c r="F1018" s="3"/>
      <c r="G1018" s="3"/>
      <c r="H1018" s="3"/>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row>
    <row r="1019" spans="1:101" s="9" customFormat="1" ht="15" customHeight="1">
      <c r="A1019" s="26"/>
      <c r="B1019" s="1"/>
      <c r="D1019" s="3"/>
      <c r="E1019" s="3"/>
      <c r="F1019" s="3"/>
      <c r="G1019" s="3"/>
      <c r="H1019" s="3"/>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row>
    <row r="1020" spans="1:101" s="9" customFormat="1" ht="15" customHeight="1">
      <c r="A1020" s="26"/>
      <c r="B1020" s="1"/>
      <c r="D1020" s="3"/>
      <c r="E1020" s="3"/>
      <c r="F1020" s="3"/>
      <c r="G1020" s="3"/>
      <c r="H1020" s="3"/>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row>
    <row r="1021" spans="1:101" s="9" customFormat="1" ht="15" customHeight="1">
      <c r="A1021" s="26"/>
      <c r="B1021" s="1"/>
      <c r="D1021" s="3"/>
      <c r="E1021" s="3"/>
      <c r="F1021" s="3"/>
      <c r="G1021" s="3"/>
      <c r="H1021" s="3"/>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row>
    <row r="1022" spans="1:101" s="9" customFormat="1" ht="15" customHeight="1">
      <c r="A1022" s="26"/>
      <c r="B1022" s="1"/>
      <c r="D1022" s="3"/>
      <c r="E1022" s="3"/>
      <c r="F1022" s="3"/>
      <c r="G1022" s="3"/>
      <c r="H1022" s="3"/>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row>
    <row r="1023" spans="1:101" s="9" customFormat="1" ht="15" customHeight="1">
      <c r="A1023" s="26"/>
      <c r="B1023" s="1"/>
      <c r="D1023" s="3"/>
      <c r="E1023" s="3"/>
      <c r="F1023" s="3"/>
      <c r="G1023" s="3"/>
      <c r="H1023" s="3"/>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row>
    <row r="1024" spans="1:101" s="9" customFormat="1" ht="15" customHeight="1">
      <c r="A1024" s="26"/>
      <c r="B1024" s="1"/>
      <c r="D1024" s="3"/>
      <c r="E1024" s="3"/>
      <c r="F1024" s="3"/>
      <c r="G1024" s="3"/>
      <c r="H1024" s="3"/>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row>
    <row r="1025" spans="1:101" s="9" customFormat="1" ht="15" customHeight="1">
      <c r="A1025" s="26"/>
      <c r="B1025" s="1"/>
      <c r="D1025" s="3"/>
      <c r="E1025" s="3"/>
      <c r="F1025" s="3"/>
      <c r="G1025" s="3"/>
      <c r="H1025" s="3"/>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row>
    <row r="1026" spans="1:101" s="9" customFormat="1" ht="15" customHeight="1">
      <c r="A1026" s="26"/>
      <c r="B1026" s="1"/>
      <c r="D1026" s="3"/>
      <c r="E1026" s="3"/>
      <c r="F1026" s="3"/>
      <c r="G1026" s="3"/>
      <c r="H1026" s="3"/>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row>
    <row r="1027" spans="1:101" s="9" customFormat="1" ht="15" customHeight="1">
      <c r="A1027" s="26"/>
      <c r="B1027" s="1"/>
      <c r="D1027" s="3"/>
      <c r="E1027" s="3"/>
      <c r="F1027" s="3"/>
      <c r="G1027" s="3"/>
      <c r="H1027" s="3"/>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row>
    <row r="1028" spans="1:101" s="9" customFormat="1" ht="15" customHeight="1">
      <c r="A1028" s="26"/>
      <c r="B1028" s="1"/>
      <c r="D1028" s="3"/>
      <c r="E1028" s="3"/>
      <c r="F1028" s="3"/>
      <c r="G1028" s="3"/>
      <c r="H1028" s="3"/>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row>
    <row r="1029" spans="1:101" s="9" customFormat="1" ht="15" customHeight="1">
      <c r="A1029" s="26"/>
      <c r="B1029" s="1"/>
      <c r="D1029" s="3"/>
      <c r="E1029" s="3"/>
      <c r="F1029" s="3"/>
      <c r="G1029" s="3"/>
      <c r="H1029" s="3"/>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row>
    <row r="1030" spans="1:101" s="9" customFormat="1" ht="15" customHeight="1">
      <c r="A1030" s="26"/>
      <c r="B1030" s="1"/>
      <c r="D1030" s="3"/>
      <c r="E1030" s="3"/>
      <c r="F1030" s="3"/>
      <c r="G1030" s="3"/>
      <c r="H1030" s="3"/>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row>
    <row r="1031" spans="1:101" s="9" customFormat="1" ht="15" customHeight="1">
      <c r="A1031" s="26"/>
      <c r="B1031" s="1"/>
      <c r="D1031" s="3"/>
      <c r="E1031" s="3"/>
      <c r="F1031" s="3"/>
      <c r="G1031" s="3"/>
      <c r="H1031" s="3"/>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row>
    <row r="1032" spans="1:101" s="9" customFormat="1" ht="15" customHeight="1">
      <c r="A1032" s="26"/>
      <c r="B1032" s="1"/>
      <c r="D1032" s="3"/>
      <c r="E1032" s="3"/>
      <c r="F1032" s="3"/>
      <c r="G1032" s="3"/>
      <c r="H1032" s="3"/>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row>
    <row r="1033" spans="1:101" s="9" customFormat="1" ht="15" customHeight="1">
      <c r="A1033" s="26"/>
      <c r="B1033" s="1"/>
      <c r="D1033" s="3"/>
      <c r="E1033" s="3"/>
      <c r="F1033" s="3"/>
      <c r="G1033" s="3"/>
      <c r="H1033" s="3"/>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row>
    <row r="1034" spans="1:101" s="9" customFormat="1" ht="15" customHeight="1">
      <c r="A1034" s="26"/>
      <c r="B1034" s="1"/>
      <c r="D1034" s="3"/>
      <c r="E1034" s="3"/>
      <c r="F1034" s="3"/>
      <c r="G1034" s="3"/>
      <c r="H1034" s="3"/>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row>
    <row r="1035" spans="1:101" s="9" customFormat="1" ht="15" customHeight="1">
      <c r="A1035" s="26"/>
      <c r="B1035" s="1"/>
      <c r="D1035" s="3"/>
      <c r="E1035" s="3"/>
      <c r="F1035" s="3"/>
      <c r="G1035" s="3"/>
      <c r="H1035" s="3"/>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row>
    <row r="1036" spans="1:101" s="9" customFormat="1" ht="15" customHeight="1">
      <c r="A1036" s="26"/>
      <c r="B1036" s="1"/>
      <c r="D1036" s="3"/>
      <c r="E1036" s="3"/>
      <c r="F1036" s="3"/>
      <c r="G1036" s="3"/>
      <c r="H1036" s="3"/>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row>
    <row r="1037" spans="1:101" s="9" customFormat="1" ht="15" customHeight="1">
      <c r="A1037" s="26"/>
      <c r="B1037" s="1"/>
      <c r="D1037" s="3"/>
      <c r="E1037" s="3"/>
      <c r="F1037" s="3"/>
      <c r="G1037" s="3"/>
      <c r="H1037" s="3"/>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row>
    <row r="1038" spans="1:101" s="9" customFormat="1" ht="15" customHeight="1">
      <c r="A1038" s="26"/>
      <c r="B1038" s="1"/>
      <c r="D1038" s="3"/>
      <c r="E1038" s="3"/>
      <c r="F1038" s="3"/>
      <c r="G1038" s="3"/>
      <c r="H1038" s="3"/>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row>
    <row r="1039" spans="1:101" s="9" customFormat="1" ht="15" customHeight="1">
      <c r="A1039" s="26"/>
      <c r="B1039" s="1"/>
      <c r="D1039" s="3"/>
      <c r="E1039" s="3"/>
      <c r="F1039" s="3"/>
      <c r="G1039" s="3"/>
      <c r="H1039" s="3"/>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row>
    <row r="1040" spans="1:101" s="9" customFormat="1" ht="15" customHeight="1">
      <c r="A1040" s="26"/>
      <c r="B1040" s="1"/>
      <c r="D1040" s="3"/>
      <c r="E1040" s="3"/>
      <c r="F1040" s="3"/>
      <c r="G1040" s="3"/>
      <c r="H1040" s="3"/>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row>
    <row r="1041" spans="1:101" s="9" customFormat="1" ht="15" customHeight="1">
      <c r="A1041" s="26"/>
      <c r="B1041" s="1"/>
      <c r="D1041" s="3"/>
      <c r="E1041" s="3"/>
      <c r="F1041" s="3"/>
      <c r="G1041" s="3"/>
      <c r="H1041" s="3"/>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row>
    <row r="1042" spans="1:101" s="9" customFormat="1" ht="15" customHeight="1">
      <c r="A1042" s="26"/>
      <c r="B1042" s="1"/>
      <c r="D1042" s="3"/>
      <c r="E1042" s="3"/>
      <c r="F1042" s="3"/>
      <c r="G1042" s="3"/>
      <c r="H1042" s="3"/>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row>
    <row r="1043" spans="1:101" s="9" customFormat="1" ht="15" customHeight="1">
      <c r="A1043" s="26"/>
      <c r="B1043" s="1"/>
      <c r="D1043" s="3"/>
      <c r="E1043" s="3"/>
      <c r="F1043" s="3"/>
      <c r="G1043" s="3"/>
      <c r="H1043" s="3"/>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row>
    <row r="1044" spans="1:101" s="9" customFormat="1" ht="15" customHeight="1">
      <c r="A1044" s="26"/>
      <c r="B1044" s="1"/>
      <c r="D1044" s="3"/>
      <c r="E1044" s="3"/>
      <c r="F1044" s="3"/>
      <c r="G1044" s="3"/>
      <c r="H1044" s="3"/>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row>
    <row r="1045" spans="1:101" s="9" customFormat="1" ht="15" customHeight="1">
      <c r="A1045" s="26"/>
      <c r="B1045" s="1"/>
      <c r="D1045" s="3"/>
      <c r="E1045" s="3"/>
      <c r="F1045" s="3"/>
      <c r="G1045" s="3"/>
      <c r="H1045" s="3"/>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row>
    <row r="1046" spans="1:101" s="9" customFormat="1" ht="15" customHeight="1">
      <c r="A1046" s="26"/>
      <c r="B1046" s="1"/>
      <c r="D1046" s="3"/>
      <c r="E1046" s="3"/>
      <c r="F1046" s="3"/>
      <c r="G1046" s="3"/>
      <c r="H1046" s="3"/>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row>
    <row r="1047" spans="1:101" s="9" customFormat="1" ht="15" customHeight="1">
      <c r="A1047" s="26"/>
      <c r="B1047" s="1"/>
      <c r="D1047" s="3"/>
      <c r="E1047" s="3"/>
      <c r="F1047" s="3"/>
      <c r="G1047" s="3"/>
      <c r="H1047" s="3"/>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row>
    <row r="1048" spans="1:101" s="9" customFormat="1" ht="15" customHeight="1">
      <c r="A1048" s="26"/>
      <c r="B1048" s="1"/>
      <c r="D1048" s="3"/>
      <c r="E1048" s="3"/>
      <c r="F1048" s="3"/>
      <c r="G1048" s="3"/>
      <c r="H1048" s="3"/>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row>
    <row r="1049" spans="1:101" s="9" customFormat="1" ht="15" customHeight="1">
      <c r="A1049" s="26"/>
      <c r="B1049" s="1"/>
      <c r="D1049" s="3"/>
      <c r="E1049" s="3"/>
      <c r="F1049" s="3"/>
      <c r="G1049" s="3"/>
      <c r="H1049" s="3"/>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row>
    <row r="1050" spans="1:101" s="9" customFormat="1" ht="15" customHeight="1">
      <c r="A1050" s="26"/>
      <c r="B1050" s="1"/>
      <c r="D1050" s="3"/>
      <c r="E1050" s="3"/>
      <c r="F1050" s="3"/>
      <c r="G1050" s="3"/>
      <c r="H1050" s="3"/>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row>
    <row r="1051" spans="1:101" s="9" customFormat="1" ht="15" customHeight="1">
      <c r="A1051" s="26"/>
      <c r="B1051" s="1"/>
      <c r="D1051" s="3"/>
      <c r="E1051" s="3"/>
      <c r="F1051" s="3"/>
      <c r="G1051" s="3"/>
      <c r="H1051" s="3"/>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row>
    <row r="1052" spans="1:101" s="9" customFormat="1" ht="15" customHeight="1">
      <c r="A1052" s="26"/>
      <c r="B1052" s="1"/>
      <c r="D1052" s="3"/>
      <c r="E1052" s="3"/>
      <c r="F1052" s="3"/>
      <c r="G1052" s="3"/>
      <c r="H1052" s="3"/>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row>
    <row r="1053" spans="1:101" s="9" customFormat="1" ht="15" customHeight="1">
      <c r="A1053" s="26"/>
      <c r="B1053" s="1"/>
      <c r="D1053" s="3"/>
      <c r="E1053" s="3"/>
      <c r="F1053" s="3"/>
      <c r="G1053" s="3"/>
      <c r="H1053" s="3"/>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row>
    <row r="1054" spans="1:101" s="9" customFormat="1" ht="15" customHeight="1">
      <c r="A1054" s="26"/>
      <c r="B1054" s="1"/>
      <c r="D1054" s="3"/>
      <c r="E1054" s="3"/>
      <c r="F1054" s="3"/>
      <c r="G1054" s="3"/>
      <c r="H1054" s="3"/>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row>
    <row r="1055" spans="1:101" s="9" customFormat="1" ht="15" customHeight="1">
      <c r="A1055" s="26"/>
      <c r="B1055" s="1"/>
      <c r="D1055" s="3"/>
      <c r="E1055" s="3"/>
      <c r="F1055" s="3"/>
      <c r="G1055" s="3"/>
      <c r="H1055" s="3"/>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row>
    <row r="1056" spans="1:101" s="9" customFormat="1" ht="15" customHeight="1">
      <c r="A1056" s="26"/>
      <c r="B1056" s="1"/>
      <c r="D1056" s="3"/>
      <c r="E1056" s="3"/>
      <c r="F1056" s="3"/>
      <c r="G1056" s="3"/>
      <c r="H1056" s="3"/>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row>
    <row r="1057" spans="1:101" s="9" customFormat="1" ht="15" customHeight="1">
      <c r="A1057" s="26"/>
      <c r="B1057" s="1"/>
      <c r="D1057" s="3"/>
      <c r="E1057" s="3"/>
      <c r="F1057" s="3"/>
      <c r="G1057" s="3"/>
      <c r="H1057" s="3"/>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row>
    <row r="1058" spans="1:101" s="9" customFormat="1" ht="15" customHeight="1">
      <c r="A1058" s="26"/>
      <c r="B1058" s="1"/>
      <c r="D1058" s="3"/>
      <c r="E1058" s="3"/>
      <c r="F1058" s="3"/>
      <c r="G1058" s="3"/>
      <c r="H1058" s="3"/>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row>
    <row r="1059" spans="1:101" s="9" customFormat="1" ht="15" customHeight="1">
      <c r="A1059" s="26"/>
      <c r="B1059" s="1"/>
      <c r="D1059" s="3"/>
      <c r="E1059" s="3"/>
      <c r="F1059" s="3"/>
      <c r="G1059" s="3"/>
      <c r="H1059" s="3"/>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row>
    <row r="1060" spans="1:101" s="9" customFormat="1" ht="15" customHeight="1">
      <c r="A1060" s="26"/>
      <c r="B1060" s="1"/>
      <c r="D1060" s="3"/>
      <c r="E1060" s="3"/>
      <c r="F1060" s="3"/>
      <c r="G1060" s="3"/>
      <c r="H1060" s="3"/>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row>
    <row r="1061" spans="1:101" s="9" customFormat="1" ht="15" customHeight="1">
      <c r="A1061" s="26"/>
      <c r="B1061" s="1"/>
      <c r="D1061" s="3"/>
      <c r="E1061" s="3"/>
      <c r="F1061" s="3"/>
      <c r="G1061" s="3"/>
      <c r="H1061" s="3"/>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row>
    <row r="1062" spans="1:101" s="9" customFormat="1" ht="15" customHeight="1">
      <c r="A1062" s="26"/>
      <c r="B1062" s="1"/>
      <c r="D1062" s="3"/>
      <c r="E1062" s="3"/>
      <c r="F1062" s="3"/>
      <c r="G1062" s="3"/>
      <c r="H1062" s="3"/>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row>
    <row r="1063" spans="1:101" s="9" customFormat="1" ht="15" customHeight="1">
      <c r="A1063" s="26"/>
      <c r="B1063" s="1"/>
      <c r="D1063" s="3"/>
      <c r="E1063" s="3"/>
      <c r="F1063" s="3"/>
      <c r="G1063" s="3"/>
      <c r="H1063" s="3"/>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row>
    <row r="1064" spans="1:101" s="9" customFormat="1" ht="15" customHeight="1">
      <c r="A1064" s="26"/>
      <c r="B1064" s="1"/>
      <c r="D1064" s="3"/>
      <c r="E1064" s="3"/>
      <c r="F1064" s="3"/>
      <c r="G1064" s="3"/>
      <c r="H1064" s="3"/>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row>
    <row r="1065" spans="1:101" s="9" customFormat="1" ht="15" customHeight="1">
      <c r="A1065" s="26"/>
      <c r="B1065" s="1"/>
      <c r="D1065" s="3"/>
      <c r="E1065" s="3"/>
      <c r="F1065" s="3"/>
      <c r="G1065" s="3"/>
      <c r="H1065" s="3"/>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row>
    <row r="1066" spans="1:101" s="9" customFormat="1" ht="15" customHeight="1">
      <c r="A1066" s="26"/>
      <c r="B1066" s="1"/>
      <c r="D1066" s="3"/>
      <c r="E1066" s="3"/>
      <c r="F1066" s="3"/>
      <c r="G1066" s="3"/>
      <c r="H1066" s="3"/>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row>
    <row r="1067" spans="1:101" s="9" customFormat="1" ht="15" customHeight="1">
      <c r="A1067" s="26"/>
      <c r="B1067" s="1"/>
      <c r="D1067" s="3"/>
      <c r="E1067" s="3"/>
      <c r="F1067" s="3"/>
      <c r="G1067" s="3"/>
      <c r="H1067" s="3"/>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row>
    <row r="1068" spans="1:101" s="9" customFormat="1" ht="15" customHeight="1">
      <c r="A1068" s="26"/>
      <c r="B1068" s="1"/>
      <c r="D1068" s="3"/>
      <c r="E1068" s="3"/>
      <c r="F1068" s="3"/>
      <c r="G1068" s="3"/>
      <c r="H1068" s="3"/>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row>
    <row r="1069" spans="1:101" s="9" customFormat="1" ht="15" customHeight="1">
      <c r="A1069" s="26"/>
      <c r="B1069" s="1"/>
      <c r="D1069" s="3"/>
      <c r="E1069" s="3"/>
      <c r="F1069" s="3"/>
      <c r="G1069" s="3"/>
      <c r="H1069" s="3"/>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row>
    <row r="1070" spans="1:101" s="9" customFormat="1" ht="15" customHeight="1">
      <c r="A1070" s="26"/>
      <c r="B1070" s="1"/>
      <c r="D1070" s="3"/>
      <c r="E1070" s="3"/>
      <c r="F1070" s="3"/>
      <c r="G1070" s="3"/>
      <c r="H1070" s="3"/>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row>
    <row r="1071" spans="1:101" s="9" customFormat="1" ht="15" customHeight="1">
      <c r="A1071" s="26"/>
      <c r="B1071" s="1"/>
      <c r="D1071" s="3"/>
      <c r="E1071" s="3"/>
      <c r="F1071" s="3"/>
      <c r="G1071" s="3"/>
      <c r="H1071" s="3"/>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row>
    <row r="1072" spans="1:101" s="9" customFormat="1" ht="15" customHeight="1">
      <c r="A1072" s="26"/>
      <c r="B1072" s="1"/>
      <c r="D1072" s="3"/>
      <c r="E1072" s="3"/>
      <c r="F1072" s="3"/>
      <c r="G1072" s="3"/>
      <c r="H1072" s="3"/>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row>
    <row r="1073" spans="1:101" s="9" customFormat="1" ht="15" customHeight="1">
      <c r="A1073" s="26"/>
      <c r="B1073" s="1"/>
      <c r="D1073" s="3"/>
      <c r="E1073" s="3"/>
      <c r="F1073" s="3"/>
      <c r="G1073" s="3"/>
      <c r="H1073" s="3"/>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row>
    <row r="1074" spans="1:101" s="9" customFormat="1" ht="15" customHeight="1">
      <c r="A1074" s="26"/>
      <c r="B1074" s="1"/>
      <c r="D1074" s="3"/>
      <c r="E1074" s="3"/>
      <c r="F1074" s="3"/>
      <c r="G1074" s="3"/>
      <c r="H1074" s="3"/>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row>
    <row r="1075" spans="1:101" s="9" customFormat="1" ht="15" customHeight="1">
      <c r="A1075" s="26"/>
      <c r="B1075" s="1"/>
      <c r="D1075" s="3"/>
      <c r="E1075" s="3"/>
      <c r="F1075" s="3"/>
      <c r="G1075" s="3"/>
      <c r="H1075" s="3"/>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row>
    <row r="1076" spans="1:101" s="9" customFormat="1" ht="15" customHeight="1">
      <c r="A1076" s="26"/>
      <c r="B1076" s="1"/>
      <c r="D1076" s="3"/>
      <c r="E1076" s="3"/>
      <c r="F1076" s="3"/>
      <c r="G1076" s="3"/>
      <c r="H1076" s="3"/>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row>
    <row r="1077" spans="1:101" s="9" customFormat="1" ht="15" customHeight="1">
      <c r="A1077" s="26"/>
      <c r="B1077" s="1"/>
      <c r="D1077" s="3"/>
      <c r="E1077" s="3"/>
      <c r="F1077" s="3"/>
      <c r="G1077" s="3"/>
      <c r="H1077" s="3"/>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row>
    <row r="1078" spans="1:101" s="9" customFormat="1" ht="15" customHeight="1">
      <c r="A1078" s="26"/>
      <c r="B1078" s="1"/>
      <c r="D1078" s="3"/>
      <c r="E1078" s="3"/>
      <c r="F1078" s="3"/>
      <c r="G1078" s="3"/>
      <c r="H1078" s="3"/>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row>
    <row r="1079" spans="1:101" s="9" customFormat="1" ht="15" customHeight="1">
      <c r="A1079" s="26"/>
      <c r="B1079" s="1"/>
      <c r="D1079" s="3"/>
      <c r="E1079" s="3"/>
      <c r="F1079" s="3"/>
      <c r="G1079" s="3"/>
      <c r="H1079" s="3"/>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row>
    <row r="1080" spans="1:101" s="9" customFormat="1" ht="15" customHeight="1">
      <c r="A1080" s="26"/>
      <c r="B1080" s="1"/>
      <c r="D1080" s="3"/>
      <c r="E1080" s="3"/>
      <c r="F1080" s="3"/>
      <c r="G1080" s="3"/>
      <c r="H1080" s="3"/>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row>
    <row r="1081" spans="1:101" s="9" customFormat="1" ht="15" customHeight="1">
      <c r="A1081" s="26"/>
      <c r="B1081" s="1"/>
      <c r="D1081" s="3"/>
      <c r="E1081" s="3"/>
      <c r="F1081" s="3"/>
      <c r="G1081" s="3"/>
      <c r="H1081" s="3"/>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row>
    <row r="1082" spans="1:101" s="9" customFormat="1" ht="15" customHeight="1">
      <c r="A1082" s="26"/>
      <c r="B1082" s="1"/>
      <c r="D1082" s="3"/>
      <c r="E1082" s="3"/>
      <c r="F1082" s="3"/>
      <c r="G1082" s="3"/>
      <c r="H1082" s="3"/>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row>
    <row r="1083" spans="1:101" s="9" customFormat="1" ht="15" customHeight="1">
      <c r="A1083" s="26"/>
      <c r="B1083" s="1"/>
      <c r="D1083" s="3"/>
      <c r="E1083" s="3"/>
      <c r="F1083" s="3"/>
      <c r="G1083" s="3"/>
      <c r="H1083" s="3"/>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row>
    <row r="1084" spans="1:101" s="9" customFormat="1" ht="15" customHeight="1">
      <c r="A1084" s="26"/>
      <c r="B1084" s="1"/>
      <c r="D1084" s="3"/>
      <c r="E1084" s="3"/>
      <c r="F1084" s="3"/>
      <c r="G1084" s="3"/>
      <c r="H1084" s="3"/>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row>
    <row r="1085" spans="1:101" s="9" customFormat="1" ht="15" customHeight="1">
      <c r="A1085" s="26"/>
      <c r="B1085" s="1"/>
      <c r="D1085" s="3"/>
      <c r="E1085" s="3"/>
      <c r="F1085" s="3"/>
      <c r="G1085" s="3"/>
      <c r="H1085" s="3"/>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row>
    <row r="1086" spans="1:101" s="9" customFormat="1" ht="15" customHeight="1">
      <c r="A1086" s="26"/>
      <c r="B1086" s="1"/>
      <c r="D1086" s="3"/>
      <c r="E1086" s="3"/>
      <c r="F1086" s="3"/>
      <c r="G1086" s="3"/>
      <c r="H1086" s="3"/>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row>
    <row r="1087" spans="1:101" s="9" customFormat="1" ht="15" customHeight="1">
      <c r="A1087" s="26"/>
      <c r="B1087" s="1"/>
      <c r="D1087" s="3"/>
      <c r="E1087" s="3"/>
      <c r="F1087" s="3"/>
      <c r="G1087" s="3"/>
      <c r="H1087" s="3"/>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row>
    <row r="1088" spans="1:101" s="9" customFormat="1" ht="15" customHeight="1">
      <c r="A1088" s="26"/>
      <c r="B1088" s="1"/>
      <c r="D1088" s="3"/>
      <c r="E1088" s="3"/>
      <c r="F1088" s="3"/>
      <c r="G1088" s="3"/>
      <c r="H1088" s="3"/>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row>
    <row r="1089" spans="1:101" s="9" customFormat="1" ht="15" customHeight="1">
      <c r="A1089" s="26"/>
      <c r="B1089" s="1"/>
      <c r="D1089" s="3"/>
      <c r="E1089" s="3"/>
      <c r="F1089" s="3"/>
      <c r="G1089" s="3"/>
      <c r="H1089" s="3"/>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c r="BA1089" s="1"/>
      <c r="BB1089" s="1"/>
      <c r="BC1089" s="1"/>
      <c r="BD1089" s="1"/>
      <c r="BE1089" s="1"/>
      <c r="BF1089" s="1"/>
      <c r="BG1089" s="1"/>
      <c r="BH1089" s="1"/>
      <c r="BI1089" s="1"/>
      <c r="BJ1089" s="1"/>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row>
    <row r="1090" spans="1:101" s="9" customFormat="1" ht="15" customHeight="1">
      <c r="A1090" s="26"/>
      <c r="B1090" s="1"/>
      <c r="D1090" s="3"/>
      <c r="E1090" s="3"/>
      <c r="F1090" s="3"/>
      <c r="G1090" s="3"/>
      <c r="H1090" s="3"/>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c r="BA1090" s="1"/>
      <c r="BB1090" s="1"/>
      <c r="BC1090" s="1"/>
      <c r="BD1090" s="1"/>
      <c r="BE1090" s="1"/>
      <c r="BF1090" s="1"/>
      <c r="BG1090" s="1"/>
      <c r="BH1090" s="1"/>
      <c r="BI1090" s="1"/>
      <c r="BJ1090" s="1"/>
      <c r="BK1090" s="1"/>
      <c r="BL1090" s="1"/>
      <c r="BM1090" s="1"/>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row>
    <row r="1091" spans="1:101" s="9" customFormat="1" ht="15" customHeight="1">
      <c r="A1091" s="26"/>
      <c r="B1091" s="1"/>
      <c r="D1091" s="3"/>
      <c r="E1091" s="3"/>
      <c r="F1091" s="3"/>
      <c r="G1091" s="3"/>
      <c r="H1091" s="3"/>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c r="BA1091" s="1"/>
      <c r="BB1091" s="1"/>
      <c r="BC1091" s="1"/>
      <c r="BD1091" s="1"/>
      <c r="BE1091" s="1"/>
      <c r="BF1091" s="1"/>
      <c r="BG1091" s="1"/>
      <c r="BH1091" s="1"/>
      <c r="BI1091" s="1"/>
      <c r="BJ1091" s="1"/>
      <c r="BK1091" s="1"/>
      <c r="BL1091" s="1"/>
      <c r="BM1091" s="1"/>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row>
    <row r="1092" spans="1:101" s="9" customFormat="1" ht="15" customHeight="1">
      <c r="A1092" s="26"/>
      <c r="B1092" s="1"/>
      <c r="D1092" s="3"/>
      <c r="E1092" s="3"/>
      <c r="F1092" s="3"/>
      <c r="G1092" s="3"/>
      <c r="H1092" s="3"/>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c r="BA1092" s="1"/>
      <c r="BB1092" s="1"/>
      <c r="BC1092" s="1"/>
      <c r="BD1092" s="1"/>
      <c r="BE1092" s="1"/>
      <c r="BF1092" s="1"/>
      <c r="BG1092" s="1"/>
      <c r="BH1092" s="1"/>
      <c r="BI1092" s="1"/>
      <c r="BJ1092" s="1"/>
      <c r="BK1092" s="1"/>
      <c r="BL1092" s="1"/>
      <c r="BM1092" s="1"/>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row>
    <row r="1093" spans="1:101" s="9" customFormat="1" ht="15" customHeight="1">
      <c r="A1093" s="26"/>
      <c r="B1093" s="1"/>
      <c r="D1093" s="3"/>
      <c r="E1093" s="3"/>
      <c r="F1093" s="3"/>
      <c r="G1093" s="3"/>
      <c r="H1093" s="3"/>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c r="BA1093" s="1"/>
      <c r="BB1093" s="1"/>
      <c r="BC1093" s="1"/>
      <c r="BD1093" s="1"/>
      <c r="BE1093" s="1"/>
      <c r="BF1093" s="1"/>
      <c r="BG1093" s="1"/>
      <c r="BH1093" s="1"/>
      <c r="BI1093" s="1"/>
      <c r="BJ1093" s="1"/>
      <c r="BK1093" s="1"/>
      <c r="BL1093" s="1"/>
      <c r="BM1093" s="1"/>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row>
    <row r="1094" spans="1:101" s="9" customFormat="1" ht="15" customHeight="1">
      <c r="A1094" s="26"/>
      <c r="B1094" s="1"/>
      <c r="D1094" s="3"/>
      <c r="E1094" s="3"/>
      <c r="F1094" s="3"/>
      <c r="G1094" s="3"/>
      <c r="H1094" s="3"/>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c r="BA1094" s="1"/>
      <c r="BB1094" s="1"/>
      <c r="BC1094" s="1"/>
      <c r="BD1094" s="1"/>
      <c r="BE1094" s="1"/>
      <c r="BF1094" s="1"/>
      <c r="BG1094" s="1"/>
      <c r="BH1094" s="1"/>
      <c r="BI1094" s="1"/>
      <c r="BJ1094" s="1"/>
      <c r="BK1094" s="1"/>
      <c r="BL1094" s="1"/>
      <c r="BM1094" s="1"/>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row>
    <row r="1095" spans="1:101" s="9" customFormat="1" ht="15" customHeight="1">
      <c r="A1095" s="26"/>
      <c r="B1095" s="1"/>
      <c r="D1095" s="3"/>
      <c r="E1095" s="3"/>
      <c r="F1095" s="3"/>
      <c r="G1095" s="3"/>
      <c r="H1095" s="3"/>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c r="BA1095" s="1"/>
      <c r="BB1095" s="1"/>
      <c r="BC1095" s="1"/>
      <c r="BD1095" s="1"/>
      <c r="BE1095" s="1"/>
      <c r="BF1095" s="1"/>
      <c r="BG1095" s="1"/>
      <c r="BH1095" s="1"/>
      <c r="BI1095" s="1"/>
      <c r="BJ1095" s="1"/>
      <c r="BK1095" s="1"/>
      <c r="BL1095" s="1"/>
      <c r="BM1095" s="1"/>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row>
    <row r="1096" spans="1:101" s="9" customFormat="1" ht="15" customHeight="1">
      <c r="A1096" s="26"/>
      <c r="B1096" s="1"/>
      <c r="D1096" s="3"/>
      <c r="E1096" s="3"/>
      <c r="F1096" s="3"/>
      <c r="G1096" s="3"/>
      <c r="H1096" s="3"/>
      <c r="I1096" s="1"/>
      <c r="J1096" s="1"/>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c r="BA1096" s="1"/>
      <c r="BB1096" s="1"/>
      <c r="BC1096" s="1"/>
      <c r="BD1096" s="1"/>
      <c r="BE1096" s="1"/>
      <c r="BF1096" s="1"/>
      <c r="BG1096" s="1"/>
      <c r="BH1096" s="1"/>
      <c r="BI1096" s="1"/>
      <c r="BJ1096" s="1"/>
      <c r="BK1096" s="1"/>
      <c r="BL1096" s="1"/>
      <c r="BM1096" s="1"/>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row>
    <row r="1097" spans="1:101" s="9" customFormat="1" ht="15" customHeight="1">
      <c r="A1097" s="26"/>
      <c r="B1097" s="1"/>
      <c r="D1097" s="3"/>
      <c r="E1097" s="3"/>
      <c r="F1097" s="3"/>
      <c r="G1097" s="3"/>
      <c r="H1097" s="3"/>
      <c r="I1097" s="1"/>
      <c r="J1097" s="1"/>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c r="BA1097" s="1"/>
      <c r="BB1097" s="1"/>
      <c r="BC1097" s="1"/>
      <c r="BD1097" s="1"/>
      <c r="BE1097" s="1"/>
      <c r="BF1097" s="1"/>
      <c r="BG1097" s="1"/>
      <c r="BH1097" s="1"/>
      <c r="BI1097" s="1"/>
      <c r="BJ1097" s="1"/>
      <c r="BK1097" s="1"/>
      <c r="BL1097" s="1"/>
      <c r="BM1097" s="1"/>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row>
    <row r="1098" spans="1:101" s="9" customFormat="1" ht="15" customHeight="1">
      <c r="A1098" s="26"/>
      <c r="B1098" s="1"/>
      <c r="D1098" s="3"/>
      <c r="E1098" s="3"/>
      <c r="F1098" s="3"/>
      <c r="G1098" s="3"/>
      <c r="H1098" s="3"/>
      <c r="I1098" s="1"/>
      <c r="J1098" s="1"/>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c r="BA1098" s="1"/>
      <c r="BB1098" s="1"/>
      <c r="BC1098" s="1"/>
      <c r="BD1098" s="1"/>
      <c r="BE1098" s="1"/>
      <c r="BF1098" s="1"/>
      <c r="BG1098" s="1"/>
      <c r="BH1098" s="1"/>
      <c r="BI1098" s="1"/>
      <c r="BJ1098" s="1"/>
      <c r="BK1098" s="1"/>
      <c r="BL1098" s="1"/>
      <c r="BM1098" s="1"/>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row>
    <row r="1099" spans="1:101" s="9" customFormat="1" ht="15" customHeight="1">
      <c r="A1099" s="26"/>
      <c r="B1099" s="1"/>
      <c r="D1099" s="3"/>
      <c r="E1099" s="3"/>
      <c r="F1099" s="3"/>
      <c r="G1099" s="3"/>
      <c r="H1099" s="3"/>
      <c r="I1099" s="1"/>
      <c r="J1099" s="1"/>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c r="BA1099" s="1"/>
      <c r="BB1099" s="1"/>
      <c r="BC1099" s="1"/>
      <c r="BD1099" s="1"/>
      <c r="BE1099" s="1"/>
      <c r="BF1099" s="1"/>
      <c r="BG1099" s="1"/>
      <c r="BH1099" s="1"/>
      <c r="BI1099" s="1"/>
      <c r="BJ1099" s="1"/>
      <c r="BK1099" s="1"/>
      <c r="BL1099" s="1"/>
      <c r="BM1099" s="1"/>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row>
    <row r="1100" spans="1:101" s="9" customFormat="1" ht="15" customHeight="1">
      <c r="A1100" s="26"/>
      <c r="B1100" s="1"/>
      <c r="D1100" s="3"/>
      <c r="E1100" s="3"/>
      <c r="F1100" s="3"/>
      <c r="G1100" s="3"/>
      <c r="H1100" s="3"/>
      <c r="I1100" s="1"/>
      <c r="J1100" s="1"/>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c r="BA1100" s="1"/>
      <c r="BB1100" s="1"/>
      <c r="BC1100" s="1"/>
      <c r="BD1100" s="1"/>
      <c r="BE1100" s="1"/>
      <c r="BF1100" s="1"/>
      <c r="BG1100" s="1"/>
      <c r="BH1100" s="1"/>
      <c r="BI1100" s="1"/>
      <c r="BJ1100" s="1"/>
      <c r="BK1100" s="1"/>
      <c r="BL1100" s="1"/>
      <c r="BM1100" s="1"/>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row>
    <row r="1101" spans="1:101" s="9" customFormat="1" ht="15" customHeight="1">
      <c r="A1101" s="26"/>
      <c r="B1101" s="1"/>
      <c r="D1101" s="3"/>
      <c r="E1101" s="3"/>
      <c r="F1101" s="3"/>
      <c r="G1101" s="3"/>
      <c r="H1101" s="3"/>
      <c r="I1101" s="1"/>
      <c r="J1101" s="1"/>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c r="BA1101" s="1"/>
      <c r="BB1101" s="1"/>
      <c r="BC1101" s="1"/>
      <c r="BD1101" s="1"/>
      <c r="BE1101" s="1"/>
      <c r="BF1101" s="1"/>
      <c r="BG1101" s="1"/>
      <c r="BH1101" s="1"/>
      <c r="BI1101" s="1"/>
      <c r="BJ1101" s="1"/>
      <c r="BK1101" s="1"/>
      <c r="BL1101" s="1"/>
      <c r="BM1101" s="1"/>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row>
    <row r="1102" spans="1:101" s="9" customFormat="1" ht="15" customHeight="1">
      <c r="A1102" s="26"/>
      <c r="B1102" s="1"/>
      <c r="D1102" s="3"/>
      <c r="E1102" s="3"/>
      <c r="F1102" s="3"/>
      <c r="G1102" s="3"/>
      <c r="H1102" s="3"/>
      <c r="I1102" s="1"/>
      <c r="J1102" s="1"/>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c r="BA1102" s="1"/>
      <c r="BB1102" s="1"/>
      <c r="BC1102" s="1"/>
      <c r="BD1102" s="1"/>
      <c r="BE1102" s="1"/>
      <c r="BF1102" s="1"/>
      <c r="BG1102" s="1"/>
      <c r="BH1102" s="1"/>
      <c r="BI1102" s="1"/>
      <c r="BJ1102" s="1"/>
      <c r="BK1102" s="1"/>
      <c r="BL1102" s="1"/>
      <c r="BM1102" s="1"/>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row>
    <row r="1103" spans="1:101" s="9" customFormat="1" ht="15" customHeight="1">
      <c r="A1103" s="26"/>
      <c r="B1103" s="1"/>
      <c r="D1103" s="3"/>
      <c r="E1103" s="3"/>
      <c r="F1103" s="3"/>
      <c r="G1103" s="3"/>
      <c r="H1103" s="3"/>
      <c r="I1103" s="1"/>
      <c r="J1103" s="1"/>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c r="BA1103" s="1"/>
      <c r="BB1103" s="1"/>
      <c r="BC1103" s="1"/>
      <c r="BD1103" s="1"/>
      <c r="BE1103" s="1"/>
      <c r="BF1103" s="1"/>
      <c r="BG1103" s="1"/>
      <c r="BH1103" s="1"/>
      <c r="BI1103" s="1"/>
      <c r="BJ1103" s="1"/>
      <c r="BK1103" s="1"/>
      <c r="BL1103" s="1"/>
      <c r="BM1103" s="1"/>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row>
    <row r="1104" spans="1:101" s="9" customFormat="1" ht="15" customHeight="1">
      <c r="A1104" s="26"/>
      <c r="B1104" s="1"/>
      <c r="D1104" s="3"/>
      <c r="E1104" s="3"/>
      <c r="F1104" s="3"/>
      <c r="G1104" s="3"/>
      <c r="H1104" s="3"/>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c r="BA1104" s="1"/>
      <c r="BB1104" s="1"/>
      <c r="BC1104" s="1"/>
      <c r="BD1104" s="1"/>
      <c r="BE1104" s="1"/>
      <c r="BF1104" s="1"/>
      <c r="BG1104" s="1"/>
      <c r="BH1104" s="1"/>
      <c r="BI1104" s="1"/>
      <c r="BJ1104" s="1"/>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row>
    <row r="1105" spans="1:101" s="9" customFormat="1" ht="15" customHeight="1">
      <c r="A1105" s="26"/>
      <c r="B1105" s="1"/>
      <c r="D1105" s="3"/>
      <c r="E1105" s="3"/>
      <c r="F1105" s="3"/>
      <c r="G1105" s="3"/>
      <c r="H1105" s="3"/>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c r="BA1105" s="1"/>
      <c r="BB1105" s="1"/>
      <c r="BC1105" s="1"/>
      <c r="BD1105" s="1"/>
      <c r="BE1105" s="1"/>
      <c r="BF1105" s="1"/>
      <c r="BG1105" s="1"/>
      <c r="BH1105" s="1"/>
      <c r="BI1105" s="1"/>
      <c r="BJ1105" s="1"/>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row>
    <row r="1106" spans="1:101" s="9" customFormat="1" ht="15" customHeight="1">
      <c r="A1106" s="26"/>
      <c r="B1106" s="1"/>
      <c r="D1106" s="3"/>
      <c r="E1106" s="3"/>
      <c r="F1106" s="3"/>
      <c r="G1106" s="3"/>
      <c r="H1106" s="3"/>
      <c r="I1106" s="1"/>
      <c r="J1106" s="1"/>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c r="BA1106" s="1"/>
      <c r="BB1106" s="1"/>
      <c r="BC1106" s="1"/>
      <c r="BD1106" s="1"/>
      <c r="BE1106" s="1"/>
      <c r="BF1106" s="1"/>
      <c r="BG1106" s="1"/>
      <c r="BH1106" s="1"/>
      <c r="BI1106" s="1"/>
      <c r="BJ1106" s="1"/>
      <c r="BK1106" s="1"/>
      <c r="BL1106" s="1"/>
      <c r="BM1106" s="1"/>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row>
    <row r="1107" spans="1:101" s="9" customFormat="1" ht="15" customHeight="1">
      <c r="A1107" s="26"/>
      <c r="B1107" s="1"/>
      <c r="D1107" s="3"/>
      <c r="E1107" s="3"/>
      <c r="F1107" s="3"/>
      <c r="G1107" s="3"/>
      <c r="H1107" s="3"/>
      <c r="I1107" s="1"/>
      <c r="J1107" s="1"/>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c r="BA1107" s="1"/>
      <c r="BB1107" s="1"/>
      <c r="BC1107" s="1"/>
      <c r="BD1107" s="1"/>
      <c r="BE1107" s="1"/>
      <c r="BF1107" s="1"/>
      <c r="BG1107" s="1"/>
      <c r="BH1107" s="1"/>
      <c r="BI1107" s="1"/>
      <c r="BJ1107" s="1"/>
      <c r="BK1107" s="1"/>
      <c r="BL1107" s="1"/>
      <c r="BM1107" s="1"/>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row>
    <row r="1108" spans="1:101" s="9" customFormat="1" ht="15" customHeight="1">
      <c r="A1108" s="26"/>
      <c r="B1108" s="1"/>
      <c r="D1108" s="3"/>
      <c r="E1108" s="3"/>
      <c r="F1108" s="3"/>
      <c r="G1108" s="3"/>
      <c r="H1108" s="3"/>
      <c r="I1108" s="1"/>
      <c r="J1108" s="1"/>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c r="BA1108" s="1"/>
      <c r="BB1108" s="1"/>
      <c r="BC1108" s="1"/>
      <c r="BD1108" s="1"/>
      <c r="BE1108" s="1"/>
      <c r="BF1108" s="1"/>
      <c r="BG1108" s="1"/>
      <c r="BH1108" s="1"/>
      <c r="BI1108" s="1"/>
      <c r="BJ1108" s="1"/>
      <c r="BK1108" s="1"/>
      <c r="BL1108" s="1"/>
      <c r="BM1108" s="1"/>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row>
    <row r="1109" spans="1:101" s="9" customFormat="1" ht="15" customHeight="1">
      <c r="A1109" s="26"/>
      <c r="B1109" s="1"/>
      <c r="D1109" s="3"/>
      <c r="E1109" s="3"/>
      <c r="F1109" s="3"/>
      <c r="G1109" s="3"/>
      <c r="H1109" s="3"/>
      <c r="I1109" s="1"/>
      <c r="J1109" s="1"/>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c r="BA1109" s="1"/>
      <c r="BB1109" s="1"/>
      <c r="BC1109" s="1"/>
      <c r="BD1109" s="1"/>
      <c r="BE1109" s="1"/>
      <c r="BF1109" s="1"/>
      <c r="BG1109" s="1"/>
      <c r="BH1109" s="1"/>
      <c r="BI1109" s="1"/>
      <c r="BJ1109" s="1"/>
      <c r="BK1109" s="1"/>
      <c r="BL1109" s="1"/>
      <c r="BM1109" s="1"/>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row>
    <row r="1110" spans="1:101" s="9" customFormat="1" ht="15" customHeight="1">
      <c r="A1110" s="26"/>
      <c r="B1110" s="1"/>
      <c r="D1110" s="3"/>
      <c r="E1110" s="3"/>
      <c r="F1110" s="3"/>
      <c r="G1110" s="3"/>
      <c r="H1110" s="3"/>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c r="BA1110" s="1"/>
      <c r="BB1110" s="1"/>
      <c r="BC1110" s="1"/>
      <c r="BD1110" s="1"/>
      <c r="BE1110" s="1"/>
      <c r="BF1110" s="1"/>
      <c r="BG1110" s="1"/>
      <c r="BH1110" s="1"/>
      <c r="BI1110" s="1"/>
      <c r="BJ1110" s="1"/>
      <c r="BK1110" s="1"/>
      <c r="BL1110" s="1"/>
      <c r="BM1110" s="1"/>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row>
    <row r="1111" spans="1:101" s="9" customFormat="1" ht="15" customHeight="1">
      <c r="A1111" s="26"/>
      <c r="B1111" s="1"/>
      <c r="D1111" s="3"/>
      <c r="E1111" s="3"/>
      <c r="F1111" s="3"/>
      <c r="G1111" s="3"/>
      <c r="H1111" s="3"/>
      <c r="I1111" s="1"/>
      <c r="J1111" s="1"/>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c r="BA1111" s="1"/>
      <c r="BB1111" s="1"/>
      <c r="BC1111" s="1"/>
      <c r="BD1111" s="1"/>
      <c r="BE1111" s="1"/>
      <c r="BF1111" s="1"/>
      <c r="BG1111" s="1"/>
      <c r="BH1111" s="1"/>
      <c r="BI1111" s="1"/>
      <c r="BJ1111" s="1"/>
      <c r="BK1111" s="1"/>
      <c r="BL1111" s="1"/>
      <c r="BM1111" s="1"/>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row>
    <row r="1112" spans="1:101" s="9" customFormat="1" ht="15" customHeight="1">
      <c r="A1112" s="26"/>
      <c r="B1112" s="1"/>
      <c r="D1112" s="3"/>
      <c r="E1112" s="3"/>
      <c r="F1112" s="3"/>
      <c r="G1112" s="3"/>
      <c r="H1112" s="3"/>
      <c r="I1112" s="1"/>
      <c r="J1112" s="1"/>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c r="BA1112" s="1"/>
      <c r="BB1112" s="1"/>
      <c r="BC1112" s="1"/>
      <c r="BD1112" s="1"/>
      <c r="BE1112" s="1"/>
      <c r="BF1112" s="1"/>
      <c r="BG1112" s="1"/>
      <c r="BH1112" s="1"/>
      <c r="BI1112" s="1"/>
      <c r="BJ1112" s="1"/>
      <c r="BK1112" s="1"/>
      <c r="BL1112" s="1"/>
      <c r="BM1112" s="1"/>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row>
    <row r="1113" spans="1:101" s="9" customFormat="1" ht="15" customHeight="1">
      <c r="A1113" s="26"/>
      <c r="B1113" s="1"/>
      <c r="D1113" s="3"/>
      <c r="E1113" s="3"/>
      <c r="F1113" s="3"/>
      <c r="G1113" s="3"/>
      <c r="H1113" s="3"/>
      <c r="I1113" s="1"/>
      <c r="J1113" s="1"/>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c r="BA1113" s="1"/>
      <c r="BB1113" s="1"/>
      <c r="BC1113" s="1"/>
      <c r="BD1113" s="1"/>
      <c r="BE1113" s="1"/>
      <c r="BF1113" s="1"/>
      <c r="BG1113" s="1"/>
      <c r="BH1113" s="1"/>
      <c r="BI1113" s="1"/>
      <c r="BJ1113" s="1"/>
      <c r="BK1113" s="1"/>
      <c r="BL1113" s="1"/>
      <c r="BM1113" s="1"/>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row>
    <row r="1114" spans="1:101" s="9" customFormat="1" ht="15" customHeight="1">
      <c r="A1114" s="26"/>
      <c r="B1114" s="1"/>
      <c r="D1114" s="3"/>
      <c r="E1114" s="3"/>
      <c r="F1114" s="3"/>
      <c r="G1114" s="3"/>
      <c r="H1114" s="3"/>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c r="BA1114" s="1"/>
      <c r="BB1114" s="1"/>
      <c r="BC1114" s="1"/>
      <c r="BD1114" s="1"/>
      <c r="BE1114" s="1"/>
      <c r="BF1114" s="1"/>
      <c r="BG1114" s="1"/>
      <c r="BH1114" s="1"/>
      <c r="BI1114" s="1"/>
      <c r="BJ1114" s="1"/>
      <c r="BK1114" s="1"/>
      <c r="BL1114" s="1"/>
      <c r="BM1114" s="1"/>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row>
    <row r="1115" spans="1:101" s="9" customFormat="1" ht="15" customHeight="1">
      <c r="A1115" s="26"/>
      <c r="B1115" s="1"/>
      <c r="D1115" s="3"/>
      <c r="E1115" s="3"/>
      <c r="F1115" s="3"/>
      <c r="G1115" s="3"/>
      <c r="H1115" s="3"/>
      <c r="I1115" s="1"/>
      <c r="J1115" s="1"/>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c r="BA1115" s="1"/>
      <c r="BB1115" s="1"/>
      <c r="BC1115" s="1"/>
      <c r="BD1115" s="1"/>
      <c r="BE1115" s="1"/>
      <c r="BF1115" s="1"/>
      <c r="BG1115" s="1"/>
      <c r="BH1115" s="1"/>
      <c r="BI1115" s="1"/>
      <c r="BJ1115" s="1"/>
      <c r="BK1115" s="1"/>
      <c r="BL1115" s="1"/>
      <c r="BM1115" s="1"/>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row>
    <row r="1116" spans="1:101" s="9" customFormat="1" ht="15" customHeight="1">
      <c r="A1116" s="26"/>
      <c r="B1116" s="1"/>
      <c r="D1116" s="3"/>
      <c r="E1116" s="3"/>
      <c r="F1116" s="3"/>
      <c r="G1116" s="3"/>
      <c r="H1116" s="3"/>
      <c r="I1116" s="1"/>
      <c r="J1116" s="1"/>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c r="BA1116" s="1"/>
      <c r="BB1116" s="1"/>
      <c r="BC1116" s="1"/>
      <c r="BD1116" s="1"/>
      <c r="BE1116" s="1"/>
      <c r="BF1116" s="1"/>
      <c r="BG1116" s="1"/>
      <c r="BH1116" s="1"/>
      <c r="BI1116" s="1"/>
      <c r="BJ1116" s="1"/>
      <c r="BK1116" s="1"/>
      <c r="BL1116" s="1"/>
      <c r="BM1116" s="1"/>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row>
    <row r="1117" spans="1:101" s="9" customFormat="1" ht="15" customHeight="1">
      <c r="A1117" s="26"/>
      <c r="B1117" s="1"/>
      <c r="D1117" s="3"/>
      <c r="E1117" s="3"/>
      <c r="F1117" s="3"/>
      <c r="G1117" s="3"/>
      <c r="H1117" s="3"/>
      <c r="I1117" s="1"/>
      <c r="J1117" s="1"/>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c r="BA1117" s="1"/>
      <c r="BB1117" s="1"/>
      <c r="BC1117" s="1"/>
      <c r="BD1117" s="1"/>
      <c r="BE1117" s="1"/>
      <c r="BF1117" s="1"/>
      <c r="BG1117" s="1"/>
      <c r="BH1117" s="1"/>
      <c r="BI1117" s="1"/>
      <c r="BJ1117" s="1"/>
      <c r="BK1117" s="1"/>
      <c r="BL1117" s="1"/>
      <c r="BM1117" s="1"/>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row>
    <row r="1118" spans="1:101" s="9" customFormat="1" ht="15" customHeight="1">
      <c r="A1118" s="26"/>
      <c r="B1118" s="1"/>
      <c r="D1118" s="3"/>
      <c r="E1118" s="3"/>
      <c r="F1118" s="3"/>
      <c r="G1118" s="3"/>
      <c r="H1118" s="3"/>
      <c r="I1118" s="1"/>
      <c r="J1118" s="1"/>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c r="BA1118" s="1"/>
      <c r="BB1118" s="1"/>
      <c r="BC1118" s="1"/>
      <c r="BD1118" s="1"/>
      <c r="BE1118" s="1"/>
      <c r="BF1118" s="1"/>
      <c r="BG1118" s="1"/>
      <c r="BH1118" s="1"/>
      <c r="BI1118" s="1"/>
      <c r="BJ1118" s="1"/>
      <c r="BK1118" s="1"/>
      <c r="BL1118" s="1"/>
      <c r="BM1118" s="1"/>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row>
    <row r="1119" spans="1:101" s="9" customFormat="1" ht="15" customHeight="1">
      <c r="A1119" s="26"/>
      <c r="B1119" s="1"/>
      <c r="D1119" s="3"/>
      <c r="E1119" s="3"/>
      <c r="F1119" s="3"/>
      <c r="G1119" s="3"/>
      <c r="H1119" s="3"/>
      <c r="I1119" s="1"/>
      <c r="J1119" s="1"/>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c r="BA1119" s="1"/>
      <c r="BB1119" s="1"/>
      <c r="BC1119" s="1"/>
      <c r="BD1119" s="1"/>
      <c r="BE1119" s="1"/>
      <c r="BF1119" s="1"/>
      <c r="BG1119" s="1"/>
      <c r="BH1119" s="1"/>
      <c r="BI1119" s="1"/>
      <c r="BJ1119" s="1"/>
      <c r="BK1119" s="1"/>
      <c r="BL1119" s="1"/>
      <c r="BM1119" s="1"/>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row>
    <row r="1120" spans="1:101" s="9" customFormat="1" ht="15" customHeight="1">
      <c r="A1120" s="26"/>
      <c r="B1120" s="1"/>
      <c r="D1120" s="3"/>
      <c r="E1120" s="3"/>
      <c r="F1120" s="3"/>
      <c r="G1120" s="3"/>
      <c r="H1120" s="3"/>
      <c r="I1120" s="1"/>
      <c r="J1120" s="1"/>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c r="BA1120" s="1"/>
      <c r="BB1120" s="1"/>
      <c r="BC1120" s="1"/>
      <c r="BD1120" s="1"/>
      <c r="BE1120" s="1"/>
      <c r="BF1120" s="1"/>
      <c r="BG1120" s="1"/>
      <c r="BH1120" s="1"/>
      <c r="BI1120" s="1"/>
      <c r="BJ1120" s="1"/>
      <c r="BK1120" s="1"/>
      <c r="BL1120" s="1"/>
      <c r="BM1120" s="1"/>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row>
    <row r="1121" spans="1:101" s="9" customFormat="1" ht="15" customHeight="1">
      <c r="A1121" s="26"/>
      <c r="B1121" s="1"/>
      <c r="D1121" s="3"/>
      <c r="E1121" s="3"/>
      <c r="F1121" s="3"/>
      <c r="G1121" s="3"/>
      <c r="H1121" s="3"/>
      <c r="I1121" s="1"/>
      <c r="J1121" s="1"/>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c r="BA1121" s="1"/>
      <c r="BB1121" s="1"/>
      <c r="BC1121" s="1"/>
      <c r="BD1121" s="1"/>
      <c r="BE1121" s="1"/>
      <c r="BF1121" s="1"/>
      <c r="BG1121" s="1"/>
      <c r="BH1121" s="1"/>
      <c r="BI1121" s="1"/>
      <c r="BJ1121" s="1"/>
      <c r="BK1121" s="1"/>
      <c r="BL1121" s="1"/>
      <c r="BM1121" s="1"/>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row>
    <row r="1122" spans="1:101" s="9" customFormat="1" ht="15" customHeight="1">
      <c r="A1122" s="26"/>
      <c r="B1122" s="1"/>
      <c r="D1122" s="3"/>
      <c r="E1122" s="3"/>
      <c r="F1122" s="3"/>
      <c r="G1122" s="3"/>
      <c r="H1122" s="3"/>
      <c r="I1122" s="1"/>
      <c r="J1122" s="1"/>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c r="BA1122" s="1"/>
      <c r="BB1122" s="1"/>
      <c r="BC1122" s="1"/>
      <c r="BD1122" s="1"/>
      <c r="BE1122" s="1"/>
      <c r="BF1122" s="1"/>
      <c r="BG1122" s="1"/>
      <c r="BH1122" s="1"/>
      <c r="BI1122" s="1"/>
      <c r="BJ1122" s="1"/>
      <c r="BK1122" s="1"/>
      <c r="BL1122" s="1"/>
      <c r="BM1122" s="1"/>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row>
    <row r="1123" spans="1:101" s="9" customFormat="1" ht="15" customHeight="1">
      <c r="A1123" s="26"/>
      <c r="B1123" s="1"/>
      <c r="D1123" s="3"/>
      <c r="E1123" s="3"/>
      <c r="F1123" s="3"/>
      <c r="G1123" s="3"/>
      <c r="H1123" s="3"/>
      <c r="I1123" s="1"/>
      <c r="J1123" s="1"/>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c r="BA1123" s="1"/>
      <c r="BB1123" s="1"/>
      <c r="BC1123" s="1"/>
      <c r="BD1123" s="1"/>
      <c r="BE1123" s="1"/>
      <c r="BF1123" s="1"/>
      <c r="BG1123" s="1"/>
      <c r="BH1123" s="1"/>
      <c r="BI1123" s="1"/>
      <c r="BJ1123" s="1"/>
      <c r="BK1123" s="1"/>
      <c r="BL1123" s="1"/>
      <c r="BM1123" s="1"/>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row>
    <row r="1124" spans="1:101" s="9" customFormat="1" ht="15" customHeight="1">
      <c r="A1124" s="26"/>
      <c r="B1124" s="1"/>
      <c r="D1124" s="3"/>
      <c r="E1124" s="3"/>
      <c r="F1124" s="3"/>
      <c r="G1124" s="3"/>
      <c r="H1124" s="3"/>
      <c r="I1124" s="1"/>
      <c r="J1124" s="1"/>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c r="BA1124" s="1"/>
      <c r="BB1124" s="1"/>
      <c r="BC1124" s="1"/>
      <c r="BD1124" s="1"/>
      <c r="BE1124" s="1"/>
      <c r="BF1124" s="1"/>
      <c r="BG1124" s="1"/>
      <c r="BH1124" s="1"/>
      <c r="BI1124" s="1"/>
      <c r="BJ1124" s="1"/>
      <c r="BK1124" s="1"/>
      <c r="BL1124" s="1"/>
      <c r="BM1124" s="1"/>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row>
    <row r="1125" spans="1:101" s="9" customFormat="1" ht="15" customHeight="1">
      <c r="A1125" s="26"/>
      <c r="B1125" s="1"/>
      <c r="D1125" s="3"/>
      <c r="E1125" s="3"/>
      <c r="F1125" s="3"/>
      <c r="G1125" s="3"/>
      <c r="H1125" s="3"/>
      <c r="I1125" s="1"/>
      <c r="J1125" s="1"/>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c r="BA1125" s="1"/>
      <c r="BB1125" s="1"/>
      <c r="BC1125" s="1"/>
      <c r="BD1125" s="1"/>
      <c r="BE1125" s="1"/>
      <c r="BF1125" s="1"/>
      <c r="BG1125" s="1"/>
      <c r="BH1125" s="1"/>
      <c r="BI1125" s="1"/>
      <c r="BJ1125" s="1"/>
      <c r="BK1125" s="1"/>
      <c r="BL1125" s="1"/>
      <c r="BM1125" s="1"/>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row>
    <row r="1126" spans="1:101" s="9" customFormat="1" ht="15" customHeight="1">
      <c r="A1126" s="26"/>
      <c r="B1126" s="1"/>
      <c r="D1126" s="3"/>
      <c r="E1126" s="3"/>
      <c r="F1126" s="3"/>
      <c r="G1126" s="3"/>
      <c r="H1126" s="3"/>
      <c r="I1126" s="1"/>
      <c r="J1126" s="1"/>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c r="BA1126" s="1"/>
      <c r="BB1126" s="1"/>
      <c r="BC1126" s="1"/>
      <c r="BD1126" s="1"/>
      <c r="BE1126" s="1"/>
      <c r="BF1126" s="1"/>
      <c r="BG1126" s="1"/>
      <c r="BH1126" s="1"/>
      <c r="BI1126" s="1"/>
      <c r="BJ1126" s="1"/>
      <c r="BK1126" s="1"/>
      <c r="BL1126" s="1"/>
      <c r="BM1126" s="1"/>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row>
    <row r="1127" spans="1:101" s="9" customFormat="1" ht="15" customHeight="1">
      <c r="A1127" s="26"/>
      <c r="B1127" s="1"/>
      <c r="D1127" s="3"/>
      <c r="E1127" s="3"/>
      <c r="F1127" s="3"/>
      <c r="G1127" s="3"/>
      <c r="H1127" s="3"/>
      <c r="I1127" s="1"/>
      <c r="J1127" s="1"/>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c r="BA1127" s="1"/>
      <c r="BB1127" s="1"/>
      <c r="BC1127" s="1"/>
      <c r="BD1127" s="1"/>
      <c r="BE1127" s="1"/>
      <c r="BF1127" s="1"/>
      <c r="BG1127" s="1"/>
      <c r="BH1127" s="1"/>
      <c r="BI1127" s="1"/>
      <c r="BJ1127" s="1"/>
      <c r="BK1127" s="1"/>
      <c r="BL1127" s="1"/>
      <c r="BM1127" s="1"/>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row>
    <row r="1128" spans="1:101" s="9" customFormat="1" ht="15" customHeight="1">
      <c r="A1128" s="26"/>
      <c r="B1128" s="1"/>
      <c r="D1128" s="3"/>
      <c r="E1128" s="3"/>
      <c r="F1128" s="3"/>
      <c r="G1128" s="3"/>
      <c r="H1128" s="3"/>
      <c r="I1128" s="1"/>
      <c r="J1128" s="1"/>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c r="AZ1128" s="1"/>
      <c r="BA1128" s="1"/>
      <c r="BB1128" s="1"/>
      <c r="BC1128" s="1"/>
      <c r="BD1128" s="1"/>
      <c r="BE1128" s="1"/>
      <c r="BF1128" s="1"/>
      <c r="BG1128" s="1"/>
      <c r="BH1128" s="1"/>
      <c r="BI1128" s="1"/>
      <c r="BJ1128" s="1"/>
      <c r="BK1128" s="1"/>
      <c r="BL1128" s="1"/>
      <c r="BM1128" s="1"/>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row>
    <row r="1129" spans="1:101" s="9" customFormat="1" ht="15" customHeight="1">
      <c r="A1129" s="26"/>
      <c r="B1129" s="1"/>
      <c r="D1129" s="3"/>
      <c r="E1129" s="3"/>
      <c r="F1129" s="3"/>
      <c r="G1129" s="3"/>
      <c r="H1129" s="3"/>
      <c r="I1129" s="1"/>
      <c r="J1129" s="1"/>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c r="AZ1129" s="1"/>
      <c r="BA1129" s="1"/>
      <c r="BB1129" s="1"/>
      <c r="BC1129" s="1"/>
      <c r="BD1129" s="1"/>
      <c r="BE1129" s="1"/>
      <c r="BF1129" s="1"/>
      <c r="BG1129" s="1"/>
      <c r="BH1129" s="1"/>
      <c r="BI1129" s="1"/>
      <c r="BJ1129" s="1"/>
      <c r="BK1129" s="1"/>
      <c r="BL1129" s="1"/>
      <c r="BM1129" s="1"/>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row>
    <row r="1130" spans="1:101" s="9" customFormat="1" ht="15" customHeight="1">
      <c r="A1130" s="26"/>
      <c r="B1130" s="1"/>
      <c r="D1130" s="3"/>
      <c r="E1130" s="3"/>
      <c r="F1130" s="3"/>
      <c r="G1130" s="3"/>
      <c r="H1130" s="3"/>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c r="BA1130" s="1"/>
      <c r="BB1130" s="1"/>
      <c r="BC1130" s="1"/>
      <c r="BD1130" s="1"/>
      <c r="BE1130" s="1"/>
      <c r="BF1130" s="1"/>
      <c r="BG1130" s="1"/>
      <c r="BH1130" s="1"/>
      <c r="BI1130" s="1"/>
      <c r="BJ1130" s="1"/>
      <c r="BK1130" s="1"/>
      <c r="BL1130" s="1"/>
      <c r="BM1130" s="1"/>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row>
    <row r="1131" spans="1:101" s="9" customFormat="1" ht="15" customHeight="1">
      <c r="A1131" s="26"/>
      <c r="B1131" s="1"/>
      <c r="D1131" s="3"/>
      <c r="E1131" s="3"/>
      <c r="F1131" s="3"/>
      <c r="G1131" s="3"/>
      <c r="H1131" s="3"/>
      <c r="I1131" s="1"/>
      <c r="J1131" s="1"/>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c r="AZ1131" s="1"/>
      <c r="BA1131" s="1"/>
      <c r="BB1131" s="1"/>
      <c r="BC1131" s="1"/>
      <c r="BD1131" s="1"/>
      <c r="BE1131" s="1"/>
      <c r="BF1131" s="1"/>
      <c r="BG1131" s="1"/>
      <c r="BH1131" s="1"/>
      <c r="BI1131" s="1"/>
      <c r="BJ1131" s="1"/>
      <c r="BK1131" s="1"/>
      <c r="BL1131" s="1"/>
      <c r="BM1131" s="1"/>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row>
    <row r="1132" spans="1:101" s="9" customFormat="1" ht="15" customHeight="1">
      <c r="A1132" s="26"/>
      <c r="B1132" s="1"/>
      <c r="D1132" s="3"/>
      <c r="E1132" s="3"/>
      <c r="F1132" s="3"/>
      <c r="G1132" s="3"/>
      <c r="H1132" s="3"/>
      <c r="I1132" s="1"/>
      <c r="J1132" s="1"/>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c r="AZ1132" s="1"/>
      <c r="BA1132" s="1"/>
      <c r="BB1132" s="1"/>
      <c r="BC1132" s="1"/>
      <c r="BD1132" s="1"/>
      <c r="BE1132" s="1"/>
      <c r="BF1132" s="1"/>
      <c r="BG1132" s="1"/>
      <c r="BH1132" s="1"/>
      <c r="BI1132" s="1"/>
      <c r="BJ1132" s="1"/>
      <c r="BK1132" s="1"/>
      <c r="BL1132" s="1"/>
      <c r="BM1132" s="1"/>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row>
    <row r="1133" spans="1:101" s="9" customFormat="1" ht="15" customHeight="1">
      <c r="A1133" s="26"/>
      <c r="B1133" s="1"/>
      <c r="D1133" s="3"/>
      <c r="E1133" s="3"/>
      <c r="F1133" s="3"/>
      <c r="G1133" s="3"/>
      <c r="H1133" s="3"/>
      <c r="I1133" s="1"/>
      <c r="J1133" s="1"/>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c r="AZ1133" s="1"/>
      <c r="BA1133" s="1"/>
      <c r="BB1133" s="1"/>
      <c r="BC1133" s="1"/>
      <c r="BD1133" s="1"/>
      <c r="BE1133" s="1"/>
      <c r="BF1133" s="1"/>
      <c r="BG1133" s="1"/>
      <c r="BH1133" s="1"/>
      <c r="BI1133" s="1"/>
      <c r="BJ1133" s="1"/>
      <c r="BK1133" s="1"/>
      <c r="BL1133" s="1"/>
      <c r="BM1133" s="1"/>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row>
    <row r="1134" spans="1:101" s="9" customFormat="1" ht="15" customHeight="1">
      <c r="A1134" s="26"/>
      <c r="B1134" s="1"/>
      <c r="D1134" s="3"/>
      <c r="E1134" s="3"/>
      <c r="F1134" s="3"/>
      <c r="G1134" s="3"/>
      <c r="H1134" s="3"/>
      <c r="I1134" s="1"/>
      <c r="J1134" s="1"/>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c r="AZ1134" s="1"/>
      <c r="BA1134" s="1"/>
      <c r="BB1134" s="1"/>
      <c r="BC1134" s="1"/>
      <c r="BD1134" s="1"/>
      <c r="BE1134" s="1"/>
      <c r="BF1134" s="1"/>
      <c r="BG1134" s="1"/>
      <c r="BH1134" s="1"/>
      <c r="BI1134" s="1"/>
      <c r="BJ1134" s="1"/>
      <c r="BK1134" s="1"/>
      <c r="BL1134" s="1"/>
      <c r="BM1134" s="1"/>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row>
    <row r="1135" spans="1:101" s="9" customFormat="1" ht="15" customHeight="1">
      <c r="A1135" s="26"/>
      <c r="B1135" s="1"/>
      <c r="D1135" s="3"/>
      <c r="E1135" s="3"/>
      <c r="F1135" s="3"/>
      <c r="G1135" s="3"/>
      <c r="H1135" s="3"/>
      <c r="I1135" s="1"/>
      <c r="J1135" s="1"/>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c r="AZ1135" s="1"/>
      <c r="BA1135" s="1"/>
      <c r="BB1135" s="1"/>
      <c r="BC1135" s="1"/>
      <c r="BD1135" s="1"/>
      <c r="BE1135" s="1"/>
      <c r="BF1135" s="1"/>
      <c r="BG1135" s="1"/>
      <c r="BH1135" s="1"/>
      <c r="BI1135" s="1"/>
      <c r="BJ1135" s="1"/>
      <c r="BK1135" s="1"/>
      <c r="BL1135" s="1"/>
      <c r="BM1135" s="1"/>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row>
    <row r="1136" spans="1:101" s="9" customFormat="1" ht="15" customHeight="1">
      <c r="A1136" s="26"/>
      <c r="B1136" s="1"/>
      <c r="D1136" s="3"/>
      <c r="E1136" s="3"/>
      <c r="F1136" s="3"/>
      <c r="G1136" s="3"/>
      <c r="H1136" s="3"/>
      <c r="I1136" s="1"/>
      <c r="J1136" s="1"/>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c r="AZ1136" s="1"/>
      <c r="BA1136" s="1"/>
      <c r="BB1136" s="1"/>
      <c r="BC1136" s="1"/>
      <c r="BD1136" s="1"/>
      <c r="BE1136" s="1"/>
      <c r="BF1136" s="1"/>
      <c r="BG1136" s="1"/>
      <c r="BH1136" s="1"/>
      <c r="BI1136" s="1"/>
      <c r="BJ1136" s="1"/>
      <c r="BK1136" s="1"/>
      <c r="BL1136" s="1"/>
      <c r="BM1136" s="1"/>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row>
    <row r="1137" spans="1:101" s="9" customFormat="1" ht="15" customHeight="1">
      <c r="A1137" s="26"/>
      <c r="B1137" s="1"/>
      <c r="D1137" s="3"/>
      <c r="E1137" s="3"/>
      <c r="F1137" s="3"/>
      <c r="G1137" s="3"/>
      <c r="H1137" s="3"/>
      <c r="I1137" s="1"/>
      <c r="J1137" s="1"/>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c r="AZ1137" s="1"/>
      <c r="BA1137" s="1"/>
      <c r="BB1137" s="1"/>
      <c r="BC1137" s="1"/>
      <c r="BD1137" s="1"/>
      <c r="BE1137" s="1"/>
      <c r="BF1137" s="1"/>
      <c r="BG1137" s="1"/>
      <c r="BH1137" s="1"/>
      <c r="BI1137" s="1"/>
      <c r="BJ1137" s="1"/>
      <c r="BK1137" s="1"/>
      <c r="BL1137" s="1"/>
      <c r="BM1137" s="1"/>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row>
    <row r="1138" spans="1:101" s="9" customFormat="1" ht="15" customHeight="1">
      <c r="A1138" s="26"/>
      <c r="B1138" s="1"/>
      <c r="D1138" s="3"/>
      <c r="E1138" s="3"/>
      <c r="F1138" s="3"/>
      <c r="G1138" s="3"/>
      <c r="H1138" s="3"/>
      <c r="I1138" s="1"/>
      <c r="J1138" s="1"/>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c r="AZ1138" s="1"/>
      <c r="BA1138" s="1"/>
      <c r="BB1138" s="1"/>
      <c r="BC1138" s="1"/>
      <c r="BD1138" s="1"/>
      <c r="BE1138" s="1"/>
      <c r="BF1138" s="1"/>
      <c r="BG1138" s="1"/>
      <c r="BH1138" s="1"/>
      <c r="BI1138" s="1"/>
      <c r="BJ1138" s="1"/>
      <c r="BK1138" s="1"/>
      <c r="BL1138" s="1"/>
      <c r="BM1138" s="1"/>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row>
    <row r="1139" spans="1:101" s="9" customFormat="1" ht="15" customHeight="1">
      <c r="A1139" s="26"/>
      <c r="B1139" s="1"/>
      <c r="D1139" s="3"/>
      <c r="E1139" s="3"/>
      <c r="F1139" s="3"/>
      <c r="G1139" s="3"/>
      <c r="H1139" s="3"/>
      <c r="I1139" s="1"/>
      <c r="J1139" s="1"/>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c r="AZ1139" s="1"/>
      <c r="BA1139" s="1"/>
      <c r="BB1139" s="1"/>
      <c r="BC1139" s="1"/>
      <c r="BD1139" s="1"/>
      <c r="BE1139" s="1"/>
      <c r="BF1139" s="1"/>
      <c r="BG1139" s="1"/>
      <c r="BH1139" s="1"/>
      <c r="BI1139" s="1"/>
      <c r="BJ1139" s="1"/>
      <c r="BK1139" s="1"/>
      <c r="BL1139" s="1"/>
      <c r="BM1139" s="1"/>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row>
    <row r="1140" spans="1:101" s="9" customFormat="1" ht="15" customHeight="1">
      <c r="A1140" s="26"/>
      <c r="B1140" s="1"/>
      <c r="D1140" s="3"/>
      <c r="E1140" s="3"/>
      <c r="F1140" s="3"/>
      <c r="G1140" s="3"/>
      <c r="H1140" s="3"/>
      <c r="I1140" s="1"/>
      <c r="J1140" s="1"/>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c r="AZ1140" s="1"/>
      <c r="BA1140" s="1"/>
      <c r="BB1140" s="1"/>
      <c r="BC1140" s="1"/>
      <c r="BD1140" s="1"/>
      <c r="BE1140" s="1"/>
      <c r="BF1140" s="1"/>
      <c r="BG1140" s="1"/>
      <c r="BH1140" s="1"/>
      <c r="BI1140" s="1"/>
      <c r="BJ1140" s="1"/>
      <c r="BK1140" s="1"/>
      <c r="BL1140" s="1"/>
      <c r="BM1140" s="1"/>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row>
    <row r="1141" spans="1:101" s="9" customFormat="1" ht="15" customHeight="1">
      <c r="A1141" s="26"/>
      <c r="B1141" s="1"/>
      <c r="D1141" s="3"/>
      <c r="E1141" s="3"/>
      <c r="F1141" s="3"/>
      <c r="G1141" s="3"/>
      <c r="H1141" s="3"/>
      <c r="I1141" s="1"/>
      <c r="J1141" s="1"/>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c r="AZ1141" s="1"/>
      <c r="BA1141" s="1"/>
      <c r="BB1141" s="1"/>
      <c r="BC1141" s="1"/>
      <c r="BD1141" s="1"/>
      <c r="BE1141" s="1"/>
      <c r="BF1141" s="1"/>
      <c r="BG1141" s="1"/>
      <c r="BH1141" s="1"/>
      <c r="BI1141" s="1"/>
      <c r="BJ1141" s="1"/>
      <c r="BK1141" s="1"/>
      <c r="BL1141" s="1"/>
      <c r="BM1141" s="1"/>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row>
    <row r="1142" spans="1:101" s="9" customFormat="1" ht="15" customHeight="1">
      <c r="A1142" s="26"/>
      <c r="B1142" s="1"/>
      <c r="D1142" s="3"/>
      <c r="E1142" s="3"/>
      <c r="F1142" s="3"/>
      <c r="G1142" s="3"/>
      <c r="H1142" s="3"/>
      <c r="I1142" s="1"/>
      <c r="J1142" s="1"/>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c r="AZ1142" s="1"/>
      <c r="BA1142" s="1"/>
      <c r="BB1142" s="1"/>
      <c r="BC1142" s="1"/>
      <c r="BD1142" s="1"/>
      <c r="BE1142" s="1"/>
      <c r="BF1142" s="1"/>
      <c r="BG1142" s="1"/>
      <c r="BH1142" s="1"/>
      <c r="BI1142" s="1"/>
      <c r="BJ1142" s="1"/>
      <c r="BK1142" s="1"/>
      <c r="BL1142" s="1"/>
      <c r="BM1142" s="1"/>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row>
    <row r="1143" spans="1:101" s="9" customFormat="1" ht="15" customHeight="1">
      <c r="A1143" s="26"/>
      <c r="B1143" s="1"/>
      <c r="D1143" s="3"/>
      <c r="E1143" s="3"/>
      <c r="F1143" s="3"/>
      <c r="G1143" s="3"/>
      <c r="H1143" s="3"/>
      <c r="I1143" s="1"/>
      <c r="J1143" s="1"/>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c r="AZ1143" s="1"/>
      <c r="BA1143" s="1"/>
      <c r="BB1143" s="1"/>
      <c r="BC1143" s="1"/>
      <c r="BD1143" s="1"/>
      <c r="BE1143" s="1"/>
      <c r="BF1143" s="1"/>
      <c r="BG1143" s="1"/>
      <c r="BH1143" s="1"/>
      <c r="BI1143" s="1"/>
      <c r="BJ1143" s="1"/>
      <c r="BK1143" s="1"/>
      <c r="BL1143" s="1"/>
      <c r="BM1143" s="1"/>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row>
    <row r="1144" spans="1:101" s="9" customFormat="1" ht="15" customHeight="1">
      <c r="A1144" s="26"/>
      <c r="B1144" s="1"/>
      <c r="D1144" s="3"/>
      <c r="E1144" s="3"/>
      <c r="F1144" s="3"/>
      <c r="G1144" s="3"/>
      <c r="H1144" s="3"/>
      <c r="I1144" s="1"/>
      <c r="J1144" s="1"/>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c r="AZ1144" s="1"/>
      <c r="BA1144" s="1"/>
      <c r="BB1144" s="1"/>
      <c r="BC1144" s="1"/>
      <c r="BD1144" s="1"/>
      <c r="BE1144" s="1"/>
      <c r="BF1144" s="1"/>
      <c r="BG1144" s="1"/>
      <c r="BH1144" s="1"/>
      <c r="BI1144" s="1"/>
      <c r="BJ1144" s="1"/>
      <c r="BK1144" s="1"/>
      <c r="BL1144" s="1"/>
      <c r="BM1144" s="1"/>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row>
    <row r="1145" spans="1:101" s="9" customFormat="1" ht="15" customHeight="1">
      <c r="A1145" s="26"/>
      <c r="B1145" s="1"/>
      <c r="D1145" s="3"/>
      <c r="E1145" s="3"/>
      <c r="F1145" s="3"/>
      <c r="G1145" s="3"/>
      <c r="H1145" s="3"/>
      <c r="I1145" s="1"/>
      <c r="J1145" s="1"/>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c r="AZ1145" s="1"/>
      <c r="BA1145" s="1"/>
      <c r="BB1145" s="1"/>
      <c r="BC1145" s="1"/>
      <c r="BD1145" s="1"/>
      <c r="BE1145" s="1"/>
      <c r="BF1145" s="1"/>
      <c r="BG1145" s="1"/>
      <c r="BH1145" s="1"/>
      <c r="BI1145" s="1"/>
      <c r="BJ1145" s="1"/>
      <c r="BK1145" s="1"/>
      <c r="BL1145" s="1"/>
      <c r="BM1145" s="1"/>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row>
    <row r="1146" spans="1:101" s="9" customFormat="1" ht="15" customHeight="1">
      <c r="A1146" s="26"/>
      <c r="B1146" s="1"/>
      <c r="D1146" s="3"/>
      <c r="E1146" s="3"/>
      <c r="F1146" s="3"/>
      <c r="G1146" s="3"/>
      <c r="H1146" s="3"/>
      <c r="I1146" s="1"/>
      <c r="J1146" s="1"/>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c r="AZ1146" s="1"/>
      <c r="BA1146" s="1"/>
      <c r="BB1146" s="1"/>
      <c r="BC1146" s="1"/>
      <c r="BD1146" s="1"/>
      <c r="BE1146" s="1"/>
      <c r="BF1146" s="1"/>
      <c r="BG1146" s="1"/>
      <c r="BH1146" s="1"/>
      <c r="BI1146" s="1"/>
      <c r="BJ1146" s="1"/>
      <c r="BK1146" s="1"/>
      <c r="BL1146" s="1"/>
      <c r="BM1146" s="1"/>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row>
    <row r="1147" spans="1:101" s="9" customFormat="1" ht="15" customHeight="1">
      <c r="A1147" s="26"/>
      <c r="B1147" s="1"/>
      <c r="D1147" s="3"/>
      <c r="E1147" s="3"/>
      <c r="F1147" s="3"/>
      <c r="G1147" s="3"/>
      <c r="H1147" s="3"/>
      <c r="I1147" s="1"/>
      <c r="J1147" s="1"/>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c r="AZ1147" s="1"/>
      <c r="BA1147" s="1"/>
      <c r="BB1147" s="1"/>
      <c r="BC1147" s="1"/>
      <c r="BD1147" s="1"/>
      <c r="BE1147" s="1"/>
      <c r="BF1147" s="1"/>
      <c r="BG1147" s="1"/>
      <c r="BH1147" s="1"/>
      <c r="BI1147" s="1"/>
      <c r="BJ1147" s="1"/>
      <c r="BK1147" s="1"/>
      <c r="BL1147" s="1"/>
      <c r="BM1147" s="1"/>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row>
    <row r="1148" spans="1:101" s="9" customFormat="1" ht="15" customHeight="1">
      <c r="A1148" s="26"/>
      <c r="B1148" s="1"/>
      <c r="D1148" s="3"/>
      <c r="E1148" s="3"/>
      <c r="F1148" s="3"/>
      <c r="G1148" s="3"/>
      <c r="H1148" s="3"/>
      <c r="I1148" s="1"/>
      <c r="J1148" s="1"/>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c r="AZ1148" s="1"/>
      <c r="BA1148" s="1"/>
      <c r="BB1148" s="1"/>
      <c r="BC1148" s="1"/>
      <c r="BD1148" s="1"/>
      <c r="BE1148" s="1"/>
      <c r="BF1148" s="1"/>
      <c r="BG1148" s="1"/>
      <c r="BH1148" s="1"/>
      <c r="BI1148" s="1"/>
      <c r="BJ1148" s="1"/>
      <c r="BK1148" s="1"/>
      <c r="BL1148" s="1"/>
      <c r="BM1148" s="1"/>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row>
    <row r="1149" spans="1:101" s="9" customFormat="1" ht="15" customHeight="1">
      <c r="A1149" s="26"/>
      <c r="B1149" s="1"/>
      <c r="D1149" s="3"/>
      <c r="E1149" s="3"/>
      <c r="F1149" s="3"/>
      <c r="G1149" s="3"/>
      <c r="H1149" s="3"/>
      <c r="I1149" s="1"/>
      <c r="J1149" s="1"/>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c r="AZ1149" s="1"/>
      <c r="BA1149" s="1"/>
      <c r="BB1149" s="1"/>
      <c r="BC1149" s="1"/>
      <c r="BD1149" s="1"/>
      <c r="BE1149" s="1"/>
      <c r="BF1149" s="1"/>
      <c r="BG1149" s="1"/>
      <c r="BH1149" s="1"/>
      <c r="BI1149" s="1"/>
      <c r="BJ1149" s="1"/>
      <c r="BK1149" s="1"/>
      <c r="BL1149" s="1"/>
      <c r="BM1149" s="1"/>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row>
    <row r="1150" spans="1:101" s="9" customFormat="1" ht="15" customHeight="1">
      <c r="A1150" s="26"/>
      <c r="B1150" s="1"/>
      <c r="D1150" s="3"/>
      <c r="E1150" s="3"/>
      <c r="F1150" s="3"/>
      <c r="G1150" s="3"/>
      <c r="H1150" s="3"/>
      <c r="I1150" s="1"/>
      <c r="J1150" s="1"/>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c r="AZ1150" s="1"/>
      <c r="BA1150" s="1"/>
      <c r="BB1150" s="1"/>
      <c r="BC1150" s="1"/>
      <c r="BD1150" s="1"/>
      <c r="BE1150" s="1"/>
      <c r="BF1150" s="1"/>
      <c r="BG1150" s="1"/>
      <c r="BH1150" s="1"/>
      <c r="BI1150" s="1"/>
      <c r="BJ1150" s="1"/>
      <c r="BK1150" s="1"/>
      <c r="BL1150" s="1"/>
      <c r="BM1150" s="1"/>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row>
    <row r="1151" spans="1:101" s="9" customFormat="1" ht="15" customHeight="1">
      <c r="A1151" s="26"/>
      <c r="B1151" s="1"/>
      <c r="D1151" s="3"/>
      <c r="E1151" s="3"/>
      <c r="F1151" s="3"/>
      <c r="G1151" s="3"/>
      <c r="H1151" s="3"/>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c r="AZ1151" s="1"/>
      <c r="BA1151" s="1"/>
      <c r="BB1151" s="1"/>
      <c r="BC1151" s="1"/>
      <c r="BD1151" s="1"/>
      <c r="BE1151" s="1"/>
      <c r="BF1151" s="1"/>
      <c r="BG1151" s="1"/>
      <c r="BH1151" s="1"/>
      <c r="BI1151" s="1"/>
      <c r="BJ1151" s="1"/>
      <c r="BK1151" s="1"/>
      <c r="BL1151" s="1"/>
      <c r="BM1151" s="1"/>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row>
    <row r="1152" spans="1:101" s="9" customFormat="1" ht="15" customHeight="1">
      <c r="A1152" s="26"/>
      <c r="B1152" s="1"/>
      <c r="D1152" s="3"/>
      <c r="E1152" s="3"/>
      <c r="F1152" s="3"/>
      <c r="G1152" s="3"/>
      <c r="H1152" s="3"/>
      <c r="I1152" s="1"/>
      <c r="J1152" s="1"/>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c r="AZ1152" s="1"/>
      <c r="BA1152" s="1"/>
      <c r="BB1152" s="1"/>
      <c r="BC1152" s="1"/>
      <c r="BD1152" s="1"/>
      <c r="BE1152" s="1"/>
      <c r="BF1152" s="1"/>
      <c r="BG1152" s="1"/>
      <c r="BH1152" s="1"/>
      <c r="BI1152" s="1"/>
      <c r="BJ1152" s="1"/>
      <c r="BK1152" s="1"/>
      <c r="BL1152" s="1"/>
      <c r="BM1152" s="1"/>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row>
    <row r="1153" spans="1:101" s="9" customFormat="1" ht="15" customHeight="1">
      <c r="A1153" s="26"/>
      <c r="B1153" s="1"/>
      <c r="D1153" s="3"/>
      <c r="E1153" s="3"/>
      <c r="F1153" s="3"/>
      <c r="G1153" s="3"/>
      <c r="H1153" s="3"/>
      <c r="I1153" s="1"/>
      <c r="J1153" s="1"/>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c r="AZ1153" s="1"/>
      <c r="BA1153" s="1"/>
      <c r="BB1153" s="1"/>
      <c r="BC1153" s="1"/>
      <c r="BD1153" s="1"/>
      <c r="BE1153" s="1"/>
      <c r="BF1153" s="1"/>
      <c r="BG1153" s="1"/>
      <c r="BH1153" s="1"/>
      <c r="BI1153" s="1"/>
      <c r="BJ1153" s="1"/>
      <c r="BK1153" s="1"/>
      <c r="BL1153" s="1"/>
      <c r="BM1153" s="1"/>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row>
    <row r="1154" spans="1:101" s="9" customFormat="1" ht="15" customHeight="1">
      <c r="A1154" s="26"/>
      <c r="B1154" s="1"/>
      <c r="D1154" s="3"/>
      <c r="E1154" s="3"/>
      <c r="F1154" s="3"/>
      <c r="G1154" s="3"/>
      <c r="H1154" s="3"/>
      <c r="I1154" s="1"/>
      <c r="J1154" s="1"/>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c r="AZ1154" s="1"/>
      <c r="BA1154" s="1"/>
      <c r="BB1154" s="1"/>
      <c r="BC1154" s="1"/>
      <c r="BD1154" s="1"/>
      <c r="BE1154" s="1"/>
      <c r="BF1154" s="1"/>
      <c r="BG1154" s="1"/>
      <c r="BH1154" s="1"/>
      <c r="BI1154" s="1"/>
      <c r="BJ1154" s="1"/>
      <c r="BK1154" s="1"/>
      <c r="BL1154" s="1"/>
      <c r="BM1154" s="1"/>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row>
    <row r="1155" spans="1:101" s="9" customFormat="1" ht="15" customHeight="1">
      <c r="A1155" s="26"/>
      <c r="B1155" s="1"/>
      <c r="D1155" s="3"/>
      <c r="E1155" s="3"/>
      <c r="F1155" s="3"/>
      <c r="G1155" s="3"/>
      <c r="H1155" s="3"/>
      <c r="I1155" s="1"/>
      <c r="J1155" s="1"/>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c r="AZ1155" s="1"/>
      <c r="BA1155" s="1"/>
      <c r="BB1155" s="1"/>
      <c r="BC1155" s="1"/>
      <c r="BD1155" s="1"/>
      <c r="BE1155" s="1"/>
      <c r="BF1155" s="1"/>
      <c r="BG1155" s="1"/>
      <c r="BH1155" s="1"/>
      <c r="BI1155" s="1"/>
      <c r="BJ1155" s="1"/>
      <c r="BK1155" s="1"/>
      <c r="BL1155" s="1"/>
      <c r="BM1155" s="1"/>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row>
    <row r="1156" spans="1:101" s="9" customFormat="1" ht="15" customHeight="1">
      <c r="A1156" s="26"/>
      <c r="B1156" s="1"/>
      <c r="D1156" s="3"/>
      <c r="E1156" s="3"/>
      <c r="F1156" s="3"/>
      <c r="G1156" s="3"/>
      <c r="H1156" s="3"/>
      <c r="I1156" s="1"/>
      <c r="J1156" s="1"/>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c r="AZ1156" s="1"/>
      <c r="BA1156" s="1"/>
      <c r="BB1156" s="1"/>
      <c r="BC1156" s="1"/>
      <c r="BD1156" s="1"/>
      <c r="BE1156" s="1"/>
      <c r="BF1156" s="1"/>
      <c r="BG1156" s="1"/>
      <c r="BH1156" s="1"/>
      <c r="BI1156" s="1"/>
      <c r="BJ1156" s="1"/>
      <c r="BK1156" s="1"/>
      <c r="BL1156" s="1"/>
      <c r="BM1156" s="1"/>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row>
    <row r="1157" spans="1:101" s="9" customFormat="1" ht="15" customHeight="1">
      <c r="A1157" s="26"/>
      <c r="B1157" s="1"/>
      <c r="D1157" s="3"/>
      <c r="E1157" s="3"/>
      <c r="F1157" s="3"/>
      <c r="G1157" s="3"/>
      <c r="H1157" s="3"/>
      <c r="I1157" s="1"/>
      <c r="J1157" s="1"/>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c r="AZ1157" s="1"/>
      <c r="BA1157" s="1"/>
      <c r="BB1157" s="1"/>
      <c r="BC1157" s="1"/>
      <c r="BD1157" s="1"/>
      <c r="BE1157" s="1"/>
      <c r="BF1157" s="1"/>
      <c r="BG1157" s="1"/>
      <c r="BH1157" s="1"/>
      <c r="BI1157" s="1"/>
      <c r="BJ1157" s="1"/>
      <c r="BK1157" s="1"/>
      <c r="BL1157" s="1"/>
      <c r="BM1157" s="1"/>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row>
    <row r="1158" spans="1:101" s="9" customFormat="1" ht="15" customHeight="1">
      <c r="A1158" s="26"/>
      <c r="B1158" s="1"/>
      <c r="D1158" s="3"/>
      <c r="E1158" s="3"/>
      <c r="F1158" s="3"/>
      <c r="G1158" s="3"/>
      <c r="H1158" s="3"/>
      <c r="I1158" s="1"/>
      <c r="J1158" s="1"/>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c r="AZ1158" s="1"/>
      <c r="BA1158" s="1"/>
      <c r="BB1158" s="1"/>
      <c r="BC1158" s="1"/>
      <c r="BD1158" s="1"/>
      <c r="BE1158" s="1"/>
      <c r="BF1158" s="1"/>
      <c r="BG1158" s="1"/>
      <c r="BH1158" s="1"/>
      <c r="BI1158" s="1"/>
      <c r="BJ1158" s="1"/>
      <c r="BK1158" s="1"/>
      <c r="BL1158" s="1"/>
      <c r="BM1158" s="1"/>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row>
    <row r="1159" spans="1:101" s="9" customFormat="1" ht="15" customHeight="1">
      <c r="A1159" s="26"/>
      <c r="B1159" s="1"/>
      <c r="D1159" s="3"/>
      <c r="E1159" s="3"/>
      <c r="F1159" s="3"/>
      <c r="G1159" s="3"/>
      <c r="H1159" s="3"/>
      <c r="I1159" s="1"/>
      <c r="J1159" s="1"/>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c r="AZ1159" s="1"/>
      <c r="BA1159" s="1"/>
      <c r="BB1159" s="1"/>
      <c r="BC1159" s="1"/>
      <c r="BD1159" s="1"/>
      <c r="BE1159" s="1"/>
      <c r="BF1159" s="1"/>
      <c r="BG1159" s="1"/>
      <c r="BH1159" s="1"/>
      <c r="BI1159" s="1"/>
      <c r="BJ1159" s="1"/>
      <c r="BK1159" s="1"/>
      <c r="BL1159" s="1"/>
      <c r="BM1159" s="1"/>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row>
    <row r="1160" spans="1:101" s="9" customFormat="1" ht="15" customHeight="1">
      <c r="A1160" s="26"/>
      <c r="B1160" s="1"/>
      <c r="D1160" s="3"/>
      <c r="E1160" s="3"/>
      <c r="F1160" s="3"/>
      <c r="G1160" s="3"/>
      <c r="H1160" s="3"/>
      <c r="I1160" s="1"/>
      <c r="J1160" s="1"/>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c r="AZ1160" s="1"/>
      <c r="BA1160" s="1"/>
      <c r="BB1160" s="1"/>
      <c r="BC1160" s="1"/>
      <c r="BD1160" s="1"/>
      <c r="BE1160" s="1"/>
      <c r="BF1160" s="1"/>
      <c r="BG1160" s="1"/>
      <c r="BH1160" s="1"/>
      <c r="BI1160" s="1"/>
      <c r="BJ1160" s="1"/>
      <c r="BK1160" s="1"/>
      <c r="BL1160" s="1"/>
      <c r="BM1160" s="1"/>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row>
    <row r="1161" spans="1:101" s="9" customFormat="1" ht="15" customHeight="1">
      <c r="A1161" s="26"/>
      <c r="B1161" s="1"/>
      <c r="D1161" s="3"/>
      <c r="E1161" s="3"/>
      <c r="F1161" s="3"/>
      <c r="G1161" s="3"/>
      <c r="H1161" s="3"/>
      <c r="I1161" s="1"/>
      <c r="J1161" s="1"/>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c r="AZ1161" s="1"/>
      <c r="BA1161" s="1"/>
      <c r="BB1161" s="1"/>
      <c r="BC1161" s="1"/>
      <c r="BD1161" s="1"/>
      <c r="BE1161" s="1"/>
      <c r="BF1161" s="1"/>
      <c r="BG1161" s="1"/>
      <c r="BH1161" s="1"/>
      <c r="BI1161" s="1"/>
      <c r="BJ1161" s="1"/>
      <c r="BK1161" s="1"/>
      <c r="BL1161" s="1"/>
      <c r="BM1161" s="1"/>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row>
    <row r="1162" spans="1:101" s="9" customFormat="1" ht="15" customHeight="1">
      <c r="A1162" s="26"/>
      <c r="B1162" s="1"/>
      <c r="D1162" s="3"/>
      <c r="E1162" s="3"/>
      <c r="F1162" s="3"/>
      <c r="G1162" s="3"/>
      <c r="H1162" s="3"/>
      <c r="I1162" s="1"/>
      <c r="J1162" s="1"/>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c r="AZ1162" s="1"/>
      <c r="BA1162" s="1"/>
      <c r="BB1162" s="1"/>
      <c r="BC1162" s="1"/>
      <c r="BD1162" s="1"/>
      <c r="BE1162" s="1"/>
      <c r="BF1162" s="1"/>
      <c r="BG1162" s="1"/>
      <c r="BH1162" s="1"/>
      <c r="BI1162" s="1"/>
      <c r="BJ1162" s="1"/>
      <c r="BK1162" s="1"/>
      <c r="BL1162" s="1"/>
      <c r="BM1162" s="1"/>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row>
    <row r="1163" spans="1:101" s="9" customFormat="1" ht="15" customHeight="1">
      <c r="A1163" s="26"/>
      <c r="B1163" s="1"/>
      <c r="D1163" s="3"/>
      <c r="E1163" s="3"/>
      <c r="F1163" s="3"/>
      <c r="G1163" s="3"/>
      <c r="H1163" s="3"/>
      <c r="I1163" s="1"/>
      <c r="J1163" s="1"/>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c r="AZ1163" s="1"/>
      <c r="BA1163" s="1"/>
      <c r="BB1163" s="1"/>
      <c r="BC1163" s="1"/>
      <c r="BD1163" s="1"/>
      <c r="BE1163" s="1"/>
      <c r="BF1163" s="1"/>
      <c r="BG1163" s="1"/>
      <c r="BH1163" s="1"/>
      <c r="BI1163" s="1"/>
      <c r="BJ1163" s="1"/>
      <c r="BK1163" s="1"/>
      <c r="BL1163" s="1"/>
      <c r="BM1163" s="1"/>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row>
    <row r="1164" spans="1:101" s="9" customFormat="1" ht="15" customHeight="1">
      <c r="A1164" s="26"/>
      <c r="B1164" s="1"/>
      <c r="D1164" s="3"/>
      <c r="E1164" s="3"/>
      <c r="F1164" s="3"/>
      <c r="G1164" s="3"/>
      <c r="H1164" s="3"/>
      <c r="I1164" s="1"/>
      <c r="J1164" s="1"/>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c r="AZ1164" s="1"/>
      <c r="BA1164" s="1"/>
      <c r="BB1164" s="1"/>
      <c r="BC1164" s="1"/>
      <c r="BD1164" s="1"/>
      <c r="BE1164" s="1"/>
      <c r="BF1164" s="1"/>
      <c r="BG1164" s="1"/>
      <c r="BH1164" s="1"/>
      <c r="BI1164" s="1"/>
      <c r="BJ1164" s="1"/>
      <c r="BK1164" s="1"/>
      <c r="BL1164" s="1"/>
      <c r="BM1164" s="1"/>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row>
    <row r="1165" spans="1:101" s="9" customFormat="1" ht="15" customHeight="1">
      <c r="A1165" s="26"/>
      <c r="B1165" s="1"/>
      <c r="D1165" s="3"/>
      <c r="E1165" s="3"/>
      <c r="F1165" s="3"/>
      <c r="G1165" s="3"/>
      <c r="H1165" s="3"/>
      <c r="I1165" s="1"/>
      <c r="J1165" s="1"/>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c r="AZ1165" s="1"/>
      <c r="BA1165" s="1"/>
      <c r="BB1165" s="1"/>
      <c r="BC1165" s="1"/>
      <c r="BD1165" s="1"/>
      <c r="BE1165" s="1"/>
      <c r="BF1165" s="1"/>
      <c r="BG1165" s="1"/>
      <c r="BH1165" s="1"/>
      <c r="BI1165" s="1"/>
      <c r="BJ1165" s="1"/>
      <c r="BK1165" s="1"/>
      <c r="BL1165" s="1"/>
      <c r="BM1165" s="1"/>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row>
    <row r="1166" spans="1:101" s="9" customFormat="1" ht="15" customHeight="1">
      <c r="A1166" s="26"/>
      <c r="B1166" s="1"/>
      <c r="D1166" s="3"/>
      <c r="E1166" s="3"/>
      <c r="F1166" s="3"/>
      <c r="G1166" s="3"/>
      <c r="H1166" s="3"/>
      <c r="I1166" s="1"/>
      <c r="J1166" s="1"/>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c r="AZ1166" s="1"/>
      <c r="BA1166" s="1"/>
      <c r="BB1166" s="1"/>
      <c r="BC1166" s="1"/>
      <c r="BD1166" s="1"/>
      <c r="BE1166" s="1"/>
      <c r="BF1166" s="1"/>
      <c r="BG1166" s="1"/>
      <c r="BH1166" s="1"/>
      <c r="BI1166" s="1"/>
      <c r="BJ1166" s="1"/>
      <c r="BK1166" s="1"/>
      <c r="BL1166" s="1"/>
      <c r="BM1166" s="1"/>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row>
    <row r="1167" spans="1:101" s="9" customFormat="1" ht="15" customHeight="1">
      <c r="A1167" s="26"/>
      <c r="B1167" s="1"/>
      <c r="D1167" s="3"/>
      <c r="E1167" s="3"/>
      <c r="F1167" s="3"/>
      <c r="G1167" s="3"/>
      <c r="H1167" s="3"/>
      <c r="I1167" s="1"/>
      <c r="J1167" s="1"/>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c r="AZ1167" s="1"/>
      <c r="BA1167" s="1"/>
      <c r="BB1167" s="1"/>
      <c r="BC1167" s="1"/>
      <c r="BD1167" s="1"/>
      <c r="BE1167" s="1"/>
      <c r="BF1167" s="1"/>
      <c r="BG1167" s="1"/>
      <c r="BH1167" s="1"/>
      <c r="BI1167" s="1"/>
      <c r="BJ1167" s="1"/>
      <c r="BK1167" s="1"/>
      <c r="BL1167" s="1"/>
      <c r="BM1167" s="1"/>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row>
    <row r="1168" spans="1:101" s="9" customFormat="1" ht="15" customHeight="1">
      <c r="A1168" s="26"/>
      <c r="B1168" s="1"/>
      <c r="D1168" s="3"/>
      <c r="E1168" s="3"/>
      <c r="F1168" s="3"/>
      <c r="G1168" s="3"/>
      <c r="H1168" s="3"/>
      <c r="I1168" s="1"/>
      <c r="J1168" s="1"/>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c r="AZ1168" s="1"/>
      <c r="BA1168" s="1"/>
      <c r="BB1168" s="1"/>
      <c r="BC1168" s="1"/>
      <c r="BD1168" s="1"/>
      <c r="BE1168" s="1"/>
      <c r="BF1168" s="1"/>
      <c r="BG1168" s="1"/>
      <c r="BH1168" s="1"/>
      <c r="BI1168" s="1"/>
      <c r="BJ1168" s="1"/>
      <c r="BK1168" s="1"/>
      <c r="BL1168" s="1"/>
      <c r="BM1168" s="1"/>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row>
    <row r="1169" spans="1:101" s="9" customFormat="1" ht="15" customHeight="1">
      <c r="A1169" s="26"/>
      <c r="B1169" s="1"/>
      <c r="D1169" s="3"/>
      <c r="E1169" s="3"/>
      <c r="F1169" s="3"/>
      <c r="G1169" s="3"/>
      <c r="H1169" s="3"/>
      <c r="I1169" s="1"/>
      <c r="J1169" s="1"/>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c r="AZ1169" s="1"/>
      <c r="BA1169" s="1"/>
      <c r="BB1169" s="1"/>
      <c r="BC1169" s="1"/>
      <c r="BD1169" s="1"/>
      <c r="BE1169" s="1"/>
      <c r="BF1169" s="1"/>
      <c r="BG1169" s="1"/>
      <c r="BH1169" s="1"/>
      <c r="BI1169" s="1"/>
      <c r="BJ1169" s="1"/>
      <c r="BK1169" s="1"/>
      <c r="BL1169" s="1"/>
      <c r="BM1169" s="1"/>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row>
    <row r="1170" spans="1:101" s="9" customFormat="1" ht="15" customHeight="1">
      <c r="A1170" s="26"/>
      <c r="B1170" s="1"/>
      <c r="D1170" s="3"/>
      <c r="E1170" s="3"/>
      <c r="F1170" s="3"/>
      <c r="G1170" s="3"/>
      <c r="H1170" s="3"/>
      <c r="I1170" s="1"/>
      <c r="J1170" s="1"/>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c r="AZ1170" s="1"/>
      <c r="BA1170" s="1"/>
      <c r="BB1170" s="1"/>
      <c r="BC1170" s="1"/>
      <c r="BD1170" s="1"/>
      <c r="BE1170" s="1"/>
      <c r="BF1170" s="1"/>
      <c r="BG1170" s="1"/>
      <c r="BH1170" s="1"/>
      <c r="BI1170" s="1"/>
      <c r="BJ1170" s="1"/>
      <c r="BK1170" s="1"/>
      <c r="BL1170" s="1"/>
      <c r="BM1170" s="1"/>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row>
    <row r="1171" spans="1:101" s="9" customFormat="1" ht="15" customHeight="1">
      <c r="A1171" s="26"/>
      <c r="B1171" s="1"/>
      <c r="D1171" s="3"/>
      <c r="E1171" s="3"/>
      <c r="F1171" s="3"/>
      <c r="G1171" s="3"/>
      <c r="H1171" s="3"/>
      <c r="I1171" s="1"/>
      <c r="J1171" s="1"/>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c r="AZ1171" s="1"/>
      <c r="BA1171" s="1"/>
      <c r="BB1171" s="1"/>
      <c r="BC1171" s="1"/>
      <c r="BD1171" s="1"/>
      <c r="BE1171" s="1"/>
      <c r="BF1171" s="1"/>
      <c r="BG1171" s="1"/>
      <c r="BH1171" s="1"/>
      <c r="BI1171" s="1"/>
      <c r="BJ1171" s="1"/>
      <c r="BK1171" s="1"/>
      <c r="BL1171" s="1"/>
      <c r="BM1171" s="1"/>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row>
    <row r="1172" spans="1:101" s="9" customFormat="1" ht="15" customHeight="1">
      <c r="A1172" s="26"/>
      <c r="B1172" s="1"/>
      <c r="D1172" s="3"/>
      <c r="E1172" s="3"/>
      <c r="F1172" s="3"/>
      <c r="G1172" s="3"/>
      <c r="H1172" s="3"/>
      <c r="I1172" s="1"/>
      <c r="J1172" s="1"/>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c r="AZ1172" s="1"/>
      <c r="BA1172" s="1"/>
      <c r="BB1172" s="1"/>
      <c r="BC1172" s="1"/>
      <c r="BD1172" s="1"/>
      <c r="BE1172" s="1"/>
      <c r="BF1172" s="1"/>
      <c r="BG1172" s="1"/>
      <c r="BH1172" s="1"/>
      <c r="BI1172" s="1"/>
      <c r="BJ1172" s="1"/>
      <c r="BK1172" s="1"/>
      <c r="BL1172" s="1"/>
      <c r="BM1172" s="1"/>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row>
    <row r="1173" spans="1:101" s="9" customFormat="1" ht="15" customHeight="1">
      <c r="A1173" s="26"/>
      <c r="B1173" s="1"/>
      <c r="D1173" s="3"/>
      <c r="E1173" s="3"/>
      <c r="F1173" s="3"/>
      <c r="G1173" s="3"/>
      <c r="H1173" s="3"/>
      <c r="I1173" s="1"/>
      <c r="J1173" s="1"/>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c r="AZ1173" s="1"/>
      <c r="BA1173" s="1"/>
      <c r="BB1173" s="1"/>
      <c r="BC1173" s="1"/>
      <c r="BD1173" s="1"/>
      <c r="BE1173" s="1"/>
      <c r="BF1173" s="1"/>
      <c r="BG1173" s="1"/>
      <c r="BH1173" s="1"/>
      <c r="BI1173" s="1"/>
      <c r="BJ1173" s="1"/>
      <c r="BK1173" s="1"/>
      <c r="BL1173" s="1"/>
      <c r="BM1173" s="1"/>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row>
    <row r="1174" spans="1:101" s="9" customFormat="1" ht="15" customHeight="1">
      <c r="A1174" s="26"/>
      <c r="B1174" s="1"/>
      <c r="D1174" s="3"/>
      <c r="E1174" s="3"/>
      <c r="F1174" s="3"/>
      <c r="G1174" s="3"/>
      <c r="H1174" s="3"/>
      <c r="I1174" s="1"/>
      <c r="J1174" s="1"/>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c r="AZ1174" s="1"/>
      <c r="BA1174" s="1"/>
      <c r="BB1174" s="1"/>
      <c r="BC1174" s="1"/>
      <c r="BD1174" s="1"/>
      <c r="BE1174" s="1"/>
      <c r="BF1174" s="1"/>
      <c r="BG1174" s="1"/>
      <c r="BH1174" s="1"/>
      <c r="BI1174" s="1"/>
      <c r="BJ1174" s="1"/>
      <c r="BK1174" s="1"/>
      <c r="BL1174" s="1"/>
      <c r="BM1174" s="1"/>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row>
    <row r="1175" spans="1:101" s="9" customFormat="1" ht="15" customHeight="1">
      <c r="A1175" s="26"/>
      <c r="B1175" s="1"/>
      <c r="D1175" s="3"/>
      <c r="E1175" s="3"/>
      <c r="F1175" s="3"/>
      <c r="G1175" s="3"/>
      <c r="H1175" s="3"/>
      <c r="I1175" s="1"/>
      <c r="J1175" s="1"/>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c r="AZ1175" s="1"/>
      <c r="BA1175" s="1"/>
      <c r="BB1175" s="1"/>
      <c r="BC1175" s="1"/>
      <c r="BD1175" s="1"/>
      <c r="BE1175" s="1"/>
      <c r="BF1175" s="1"/>
      <c r="BG1175" s="1"/>
      <c r="BH1175" s="1"/>
      <c r="BI1175" s="1"/>
      <c r="BJ1175" s="1"/>
      <c r="BK1175" s="1"/>
      <c r="BL1175" s="1"/>
      <c r="BM1175" s="1"/>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row>
    <row r="1176" spans="1:101" s="9" customFormat="1" ht="15" customHeight="1">
      <c r="A1176" s="26"/>
      <c r="B1176" s="1"/>
      <c r="D1176" s="3"/>
      <c r="E1176" s="3"/>
      <c r="F1176" s="3"/>
      <c r="G1176" s="3"/>
      <c r="H1176" s="3"/>
      <c r="I1176" s="1"/>
      <c r="J1176" s="1"/>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c r="AZ1176" s="1"/>
      <c r="BA1176" s="1"/>
      <c r="BB1176" s="1"/>
      <c r="BC1176" s="1"/>
      <c r="BD1176" s="1"/>
      <c r="BE1176" s="1"/>
      <c r="BF1176" s="1"/>
      <c r="BG1176" s="1"/>
      <c r="BH1176" s="1"/>
      <c r="BI1176" s="1"/>
      <c r="BJ1176" s="1"/>
      <c r="BK1176" s="1"/>
      <c r="BL1176" s="1"/>
      <c r="BM1176" s="1"/>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row>
    <row r="1177" spans="1:101" s="9" customFormat="1" ht="15" customHeight="1">
      <c r="A1177" s="26"/>
      <c r="B1177" s="1"/>
      <c r="D1177" s="3"/>
      <c r="E1177" s="3"/>
      <c r="F1177" s="3"/>
      <c r="G1177" s="3"/>
      <c r="H1177" s="3"/>
      <c r="I1177" s="1"/>
      <c r="J1177" s="1"/>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c r="AZ1177" s="1"/>
      <c r="BA1177" s="1"/>
      <c r="BB1177" s="1"/>
      <c r="BC1177" s="1"/>
      <c r="BD1177" s="1"/>
      <c r="BE1177" s="1"/>
      <c r="BF1177" s="1"/>
      <c r="BG1177" s="1"/>
      <c r="BH1177" s="1"/>
      <c r="BI1177" s="1"/>
      <c r="BJ1177" s="1"/>
      <c r="BK1177" s="1"/>
      <c r="BL1177" s="1"/>
      <c r="BM1177" s="1"/>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row>
    <row r="1178" spans="1:101" s="9" customFormat="1" ht="15" customHeight="1">
      <c r="A1178" s="26"/>
      <c r="B1178" s="1"/>
      <c r="D1178" s="3"/>
      <c r="E1178" s="3"/>
      <c r="F1178" s="3"/>
      <c r="G1178" s="3"/>
      <c r="H1178" s="3"/>
      <c r="I1178" s="1"/>
      <c r="J1178" s="1"/>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1"/>
      <c r="AI1178" s="1"/>
      <c r="AJ1178" s="1"/>
      <c r="AK1178" s="1"/>
      <c r="AL1178" s="1"/>
      <c r="AM1178" s="1"/>
      <c r="AN1178" s="1"/>
      <c r="AO1178" s="1"/>
      <c r="AP1178" s="1"/>
      <c r="AQ1178" s="1"/>
      <c r="AR1178" s="1"/>
      <c r="AS1178" s="1"/>
      <c r="AT1178" s="1"/>
      <c r="AU1178" s="1"/>
      <c r="AV1178" s="1"/>
      <c r="AW1178" s="1"/>
      <c r="AX1178" s="1"/>
      <c r="AY1178" s="1"/>
      <c r="AZ1178" s="1"/>
      <c r="BA1178" s="1"/>
      <c r="BB1178" s="1"/>
      <c r="BC1178" s="1"/>
      <c r="BD1178" s="1"/>
      <c r="BE1178" s="1"/>
      <c r="BF1178" s="1"/>
      <c r="BG1178" s="1"/>
      <c r="BH1178" s="1"/>
      <c r="BI1178" s="1"/>
      <c r="BJ1178" s="1"/>
      <c r="BK1178" s="1"/>
      <c r="BL1178" s="1"/>
      <c r="BM1178" s="1"/>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row>
    <row r="1179" spans="1:101" s="9" customFormat="1" ht="15" customHeight="1">
      <c r="A1179" s="26"/>
      <c r="B1179" s="1"/>
      <c r="D1179" s="3"/>
      <c r="E1179" s="3"/>
      <c r="F1179" s="3"/>
      <c r="G1179" s="3"/>
      <c r="H1179" s="3"/>
      <c r="I1179" s="1"/>
      <c r="J1179" s="1"/>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1"/>
      <c r="AI1179" s="1"/>
      <c r="AJ1179" s="1"/>
      <c r="AK1179" s="1"/>
      <c r="AL1179" s="1"/>
      <c r="AM1179" s="1"/>
      <c r="AN1179" s="1"/>
      <c r="AO1179" s="1"/>
      <c r="AP1179" s="1"/>
      <c r="AQ1179" s="1"/>
      <c r="AR1179" s="1"/>
      <c r="AS1179" s="1"/>
      <c r="AT1179" s="1"/>
      <c r="AU1179" s="1"/>
      <c r="AV1179" s="1"/>
      <c r="AW1179" s="1"/>
      <c r="AX1179" s="1"/>
      <c r="AY1179" s="1"/>
      <c r="AZ1179" s="1"/>
      <c r="BA1179" s="1"/>
      <c r="BB1179" s="1"/>
      <c r="BC1179" s="1"/>
      <c r="BD1179" s="1"/>
      <c r="BE1179" s="1"/>
      <c r="BF1179" s="1"/>
      <c r="BG1179" s="1"/>
      <c r="BH1179" s="1"/>
      <c r="BI1179" s="1"/>
      <c r="BJ1179" s="1"/>
      <c r="BK1179" s="1"/>
      <c r="BL1179" s="1"/>
      <c r="BM1179" s="1"/>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row>
    <row r="1180" spans="1:101" s="9" customFormat="1" ht="15" customHeight="1">
      <c r="A1180" s="26"/>
      <c r="B1180" s="1"/>
      <c r="D1180" s="3"/>
      <c r="E1180" s="3"/>
      <c r="F1180" s="3"/>
      <c r="G1180" s="3"/>
      <c r="H1180" s="3"/>
      <c r="I1180" s="1"/>
      <c r="J1180" s="1"/>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1"/>
      <c r="AI1180" s="1"/>
      <c r="AJ1180" s="1"/>
      <c r="AK1180" s="1"/>
      <c r="AL1180" s="1"/>
      <c r="AM1180" s="1"/>
      <c r="AN1180" s="1"/>
      <c r="AO1180" s="1"/>
      <c r="AP1180" s="1"/>
      <c r="AQ1180" s="1"/>
      <c r="AR1180" s="1"/>
      <c r="AS1180" s="1"/>
      <c r="AT1180" s="1"/>
      <c r="AU1180" s="1"/>
      <c r="AV1180" s="1"/>
      <c r="AW1180" s="1"/>
      <c r="AX1180" s="1"/>
      <c r="AY1180" s="1"/>
      <c r="AZ1180" s="1"/>
      <c r="BA1180" s="1"/>
      <c r="BB1180" s="1"/>
      <c r="BC1180" s="1"/>
      <c r="BD1180" s="1"/>
      <c r="BE1180" s="1"/>
      <c r="BF1180" s="1"/>
      <c r="BG1180" s="1"/>
      <c r="BH1180" s="1"/>
      <c r="BI1180" s="1"/>
      <c r="BJ1180" s="1"/>
      <c r="BK1180" s="1"/>
      <c r="BL1180" s="1"/>
      <c r="BM1180" s="1"/>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row>
    <row r="1181" spans="1:101" s="9" customFormat="1" ht="15" customHeight="1">
      <c r="A1181" s="26"/>
      <c r="B1181" s="1"/>
      <c r="D1181" s="3"/>
      <c r="E1181" s="3"/>
      <c r="F1181" s="3"/>
      <c r="G1181" s="3"/>
      <c r="H1181" s="3"/>
      <c r="I1181" s="1"/>
      <c r="J1181" s="1"/>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c r="AZ1181" s="1"/>
      <c r="BA1181" s="1"/>
      <c r="BB1181" s="1"/>
      <c r="BC1181" s="1"/>
      <c r="BD1181" s="1"/>
      <c r="BE1181" s="1"/>
      <c r="BF1181" s="1"/>
      <c r="BG1181" s="1"/>
      <c r="BH1181" s="1"/>
      <c r="BI1181" s="1"/>
      <c r="BJ1181" s="1"/>
      <c r="BK1181" s="1"/>
      <c r="BL1181" s="1"/>
      <c r="BM1181" s="1"/>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row>
    <row r="1182" spans="1:101" s="9" customFormat="1" ht="15" customHeight="1">
      <c r="A1182" s="26"/>
      <c r="B1182" s="1"/>
      <c r="D1182" s="3"/>
      <c r="E1182" s="3"/>
      <c r="F1182" s="3"/>
      <c r="G1182" s="3"/>
      <c r="H1182" s="3"/>
      <c r="I1182" s="1"/>
      <c r="J1182" s="1"/>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1"/>
      <c r="AI1182" s="1"/>
      <c r="AJ1182" s="1"/>
      <c r="AK1182" s="1"/>
      <c r="AL1182" s="1"/>
      <c r="AM1182" s="1"/>
      <c r="AN1182" s="1"/>
      <c r="AO1182" s="1"/>
      <c r="AP1182" s="1"/>
      <c r="AQ1182" s="1"/>
      <c r="AR1182" s="1"/>
      <c r="AS1182" s="1"/>
      <c r="AT1182" s="1"/>
      <c r="AU1182" s="1"/>
      <c r="AV1182" s="1"/>
      <c r="AW1182" s="1"/>
      <c r="AX1182" s="1"/>
      <c r="AY1182" s="1"/>
      <c r="AZ1182" s="1"/>
      <c r="BA1182" s="1"/>
      <c r="BB1182" s="1"/>
      <c r="BC1182" s="1"/>
      <c r="BD1182" s="1"/>
      <c r="BE1182" s="1"/>
      <c r="BF1182" s="1"/>
      <c r="BG1182" s="1"/>
      <c r="BH1182" s="1"/>
      <c r="BI1182" s="1"/>
      <c r="BJ1182" s="1"/>
      <c r="BK1182" s="1"/>
      <c r="BL1182" s="1"/>
      <c r="BM1182" s="1"/>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row>
    <row r="1183" spans="1:101" s="9" customFormat="1" ht="15" customHeight="1">
      <c r="A1183" s="26"/>
      <c r="B1183" s="1"/>
      <c r="D1183" s="3"/>
      <c r="E1183" s="3"/>
      <c r="F1183" s="3"/>
      <c r="G1183" s="3"/>
      <c r="H1183" s="3"/>
      <c r="I1183" s="1"/>
      <c r="J1183" s="1"/>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1"/>
      <c r="AI1183" s="1"/>
      <c r="AJ1183" s="1"/>
      <c r="AK1183" s="1"/>
      <c r="AL1183" s="1"/>
      <c r="AM1183" s="1"/>
      <c r="AN1183" s="1"/>
      <c r="AO1183" s="1"/>
      <c r="AP1183" s="1"/>
      <c r="AQ1183" s="1"/>
      <c r="AR1183" s="1"/>
      <c r="AS1183" s="1"/>
      <c r="AT1183" s="1"/>
      <c r="AU1183" s="1"/>
      <c r="AV1183" s="1"/>
      <c r="AW1183" s="1"/>
      <c r="AX1183" s="1"/>
      <c r="AY1183" s="1"/>
      <c r="AZ1183" s="1"/>
      <c r="BA1183" s="1"/>
      <c r="BB1183" s="1"/>
      <c r="BC1183" s="1"/>
      <c r="BD1183" s="1"/>
      <c r="BE1183" s="1"/>
      <c r="BF1183" s="1"/>
      <c r="BG1183" s="1"/>
      <c r="BH1183" s="1"/>
      <c r="BI1183" s="1"/>
      <c r="BJ1183" s="1"/>
      <c r="BK1183" s="1"/>
      <c r="BL1183" s="1"/>
      <c r="BM1183" s="1"/>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row>
    <row r="1184" spans="1:101" s="9" customFormat="1" ht="15" customHeight="1">
      <c r="A1184" s="26"/>
      <c r="B1184" s="1"/>
      <c r="D1184" s="3"/>
      <c r="E1184" s="3"/>
      <c r="F1184" s="3"/>
      <c r="G1184" s="3"/>
      <c r="H1184" s="3"/>
      <c r="I1184" s="1"/>
      <c r="J1184" s="1"/>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1"/>
      <c r="AI1184" s="1"/>
      <c r="AJ1184" s="1"/>
      <c r="AK1184" s="1"/>
      <c r="AL1184" s="1"/>
      <c r="AM1184" s="1"/>
      <c r="AN1184" s="1"/>
      <c r="AO1184" s="1"/>
      <c r="AP1184" s="1"/>
      <c r="AQ1184" s="1"/>
      <c r="AR1184" s="1"/>
      <c r="AS1184" s="1"/>
      <c r="AT1184" s="1"/>
      <c r="AU1184" s="1"/>
      <c r="AV1184" s="1"/>
      <c r="AW1184" s="1"/>
      <c r="AX1184" s="1"/>
      <c r="AY1184" s="1"/>
      <c r="AZ1184" s="1"/>
      <c r="BA1184" s="1"/>
      <c r="BB1184" s="1"/>
      <c r="BC1184" s="1"/>
      <c r="BD1184" s="1"/>
      <c r="BE1184" s="1"/>
      <c r="BF1184" s="1"/>
      <c r="BG1184" s="1"/>
      <c r="BH1184" s="1"/>
      <c r="BI1184" s="1"/>
      <c r="BJ1184" s="1"/>
      <c r="BK1184" s="1"/>
      <c r="BL1184" s="1"/>
      <c r="BM1184" s="1"/>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row>
    <row r="1185" spans="1:101" s="9" customFormat="1" ht="15" customHeight="1">
      <c r="A1185" s="26"/>
      <c r="B1185" s="1"/>
      <c r="D1185" s="3"/>
      <c r="E1185" s="3"/>
      <c r="F1185" s="3"/>
      <c r="G1185" s="3"/>
      <c r="H1185" s="3"/>
      <c r="I1185" s="1"/>
      <c r="J1185" s="1"/>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1"/>
      <c r="AI1185" s="1"/>
      <c r="AJ1185" s="1"/>
      <c r="AK1185" s="1"/>
      <c r="AL1185" s="1"/>
      <c r="AM1185" s="1"/>
      <c r="AN1185" s="1"/>
      <c r="AO1185" s="1"/>
      <c r="AP1185" s="1"/>
      <c r="AQ1185" s="1"/>
      <c r="AR1185" s="1"/>
      <c r="AS1185" s="1"/>
      <c r="AT1185" s="1"/>
      <c r="AU1185" s="1"/>
      <c r="AV1185" s="1"/>
      <c r="AW1185" s="1"/>
      <c r="AX1185" s="1"/>
      <c r="AY1185" s="1"/>
      <c r="AZ1185" s="1"/>
      <c r="BA1185" s="1"/>
      <c r="BB1185" s="1"/>
      <c r="BC1185" s="1"/>
      <c r="BD1185" s="1"/>
      <c r="BE1185" s="1"/>
      <c r="BF1185" s="1"/>
      <c r="BG1185" s="1"/>
      <c r="BH1185" s="1"/>
      <c r="BI1185" s="1"/>
      <c r="BJ1185" s="1"/>
      <c r="BK1185" s="1"/>
      <c r="BL1185" s="1"/>
      <c r="BM1185" s="1"/>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row>
    <row r="1186" spans="1:101" s="9" customFormat="1" ht="15" customHeight="1">
      <c r="A1186" s="26"/>
      <c r="B1186" s="1"/>
      <c r="D1186" s="3"/>
      <c r="E1186" s="3"/>
      <c r="F1186" s="3"/>
      <c r="G1186" s="3"/>
      <c r="H1186" s="3"/>
      <c r="I1186" s="1"/>
      <c r="J1186" s="1"/>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1"/>
      <c r="AI1186" s="1"/>
      <c r="AJ1186" s="1"/>
      <c r="AK1186" s="1"/>
      <c r="AL1186" s="1"/>
      <c r="AM1186" s="1"/>
      <c r="AN1186" s="1"/>
      <c r="AO1186" s="1"/>
      <c r="AP1186" s="1"/>
      <c r="AQ1186" s="1"/>
      <c r="AR1186" s="1"/>
      <c r="AS1186" s="1"/>
      <c r="AT1186" s="1"/>
      <c r="AU1186" s="1"/>
      <c r="AV1186" s="1"/>
      <c r="AW1186" s="1"/>
      <c r="AX1186" s="1"/>
      <c r="AY1186" s="1"/>
      <c r="AZ1186" s="1"/>
      <c r="BA1186" s="1"/>
      <c r="BB1186" s="1"/>
      <c r="BC1186" s="1"/>
      <c r="BD1186" s="1"/>
      <c r="BE1186" s="1"/>
      <c r="BF1186" s="1"/>
      <c r="BG1186" s="1"/>
      <c r="BH1186" s="1"/>
      <c r="BI1186" s="1"/>
      <c r="BJ1186" s="1"/>
      <c r="BK1186" s="1"/>
      <c r="BL1186" s="1"/>
      <c r="BM1186" s="1"/>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row>
    <row r="1187" spans="1:101" s="9" customFormat="1" ht="15" customHeight="1">
      <c r="A1187" s="26"/>
      <c r="B1187" s="1"/>
      <c r="D1187" s="3"/>
      <c r="E1187" s="3"/>
      <c r="F1187" s="3"/>
      <c r="G1187" s="3"/>
      <c r="H1187" s="3"/>
      <c r="I1187" s="1"/>
      <c r="J1187" s="1"/>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1"/>
      <c r="AI1187" s="1"/>
      <c r="AJ1187" s="1"/>
      <c r="AK1187" s="1"/>
      <c r="AL1187" s="1"/>
      <c r="AM1187" s="1"/>
      <c r="AN1187" s="1"/>
      <c r="AO1187" s="1"/>
      <c r="AP1187" s="1"/>
      <c r="AQ1187" s="1"/>
      <c r="AR1187" s="1"/>
      <c r="AS1187" s="1"/>
      <c r="AT1187" s="1"/>
      <c r="AU1187" s="1"/>
      <c r="AV1187" s="1"/>
      <c r="AW1187" s="1"/>
      <c r="AX1187" s="1"/>
      <c r="AY1187" s="1"/>
      <c r="AZ1187" s="1"/>
      <c r="BA1187" s="1"/>
      <c r="BB1187" s="1"/>
      <c r="BC1187" s="1"/>
      <c r="BD1187" s="1"/>
      <c r="BE1187" s="1"/>
      <c r="BF1187" s="1"/>
      <c r="BG1187" s="1"/>
      <c r="BH1187" s="1"/>
      <c r="BI1187" s="1"/>
      <c r="BJ1187" s="1"/>
      <c r="BK1187" s="1"/>
      <c r="BL1187" s="1"/>
      <c r="BM1187" s="1"/>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row>
    <row r="1188" spans="1:101" s="9" customFormat="1" ht="15" customHeight="1">
      <c r="A1188" s="26"/>
      <c r="B1188" s="1"/>
      <c r="D1188" s="3"/>
      <c r="E1188" s="3"/>
      <c r="F1188" s="3"/>
      <c r="G1188" s="3"/>
      <c r="H1188" s="3"/>
      <c r="I1188" s="1"/>
      <c r="J1188" s="1"/>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1"/>
      <c r="AI1188" s="1"/>
      <c r="AJ1188" s="1"/>
      <c r="AK1188" s="1"/>
      <c r="AL1188" s="1"/>
      <c r="AM1188" s="1"/>
      <c r="AN1188" s="1"/>
      <c r="AO1188" s="1"/>
      <c r="AP1188" s="1"/>
      <c r="AQ1188" s="1"/>
      <c r="AR1188" s="1"/>
      <c r="AS1188" s="1"/>
      <c r="AT1188" s="1"/>
      <c r="AU1188" s="1"/>
      <c r="AV1188" s="1"/>
      <c r="AW1188" s="1"/>
      <c r="AX1188" s="1"/>
      <c r="AY1188" s="1"/>
      <c r="AZ1188" s="1"/>
      <c r="BA1188" s="1"/>
      <c r="BB1188" s="1"/>
      <c r="BC1188" s="1"/>
      <c r="BD1188" s="1"/>
      <c r="BE1188" s="1"/>
      <c r="BF1188" s="1"/>
      <c r="BG1188" s="1"/>
      <c r="BH1188" s="1"/>
      <c r="BI1188" s="1"/>
      <c r="BJ1188" s="1"/>
      <c r="BK1188" s="1"/>
      <c r="BL1188" s="1"/>
      <c r="BM1188" s="1"/>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row>
    <row r="1189" spans="1:101" s="9" customFormat="1" ht="15" customHeight="1">
      <c r="A1189" s="26"/>
      <c r="B1189" s="1"/>
      <c r="D1189" s="3"/>
      <c r="E1189" s="3"/>
      <c r="F1189" s="3"/>
      <c r="G1189" s="3"/>
      <c r="H1189" s="3"/>
      <c r="I1189" s="1"/>
      <c r="J1189" s="1"/>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1"/>
      <c r="AI1189" s="1"/>
      <c r="AJ1189" s="1"/>
      <c r="AK1189" s="1"/>
      <c r="AL1189" s="1"/>
      <c r="AM1189" s="1"/>
      <c r="AN1189" s="1"/>
      <c r="AO1189" s="1"/>
      <c r="AP1189" s="1"/>
      <c r="AQ1189" s="1"/>
      <c r="AR1189" s="1"/>
      <c r="AS1189" s="1"/>
      <c r="AT1189" s="1"/>
      <c r="AU1189" s="1"/>
      <c r="AV1189" s="1"/>
      <c r="AW1189" s="1"/>
      <c r="AX1189" s="1"/>
      <c r="AY1189" s="1"/>
      <c r="AZ1189" s="1"/>
      <c r="BA1189" s="1"/>
      <c r="BB1189" s="1"/>
      <c r="BC1189" s="1"/>
      <c r="BD1189" s="1"/>
      <c r="BE1189" s="1"/>
      <c r="BF1189" s="1"/>
      <c r="BG1189" s="1"/>
      <c r="BH1189" s="1"/>
      <c r="BI1189" s="1"/>
      <c r="BJ1189" s="1"/>
      <c r="BK1189" s="1"/>
      <c r="BL1189" s="1"/>
      <c r="BM1189" s="1"/>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row>
    <row r="1190" spans="1:101" s="9" customFormat="1" ht="15" customHeight="1">
      <c r="A1190" s="26"/>
      <c r="B1190" s="1"/>
      <c r="D1190" s="3"/>
      <c r="E1190" s="3"/>
      <c r="F1190" s="3"/>
      <c r="G1190" s="3"/>
      <c r="H1190" s="3"/>
      <c r="I1190" s="1"/>
      <c r="J1190" s="1"/>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1"/>
      <c r="AI1190" s="1"/>
      <c r="AJ1190" s="1"/>
      <c r="AK1190" s="1"/>
      <c r="AL1190" s="1"/>
      <c r="AM1190" s="1"/>
      <c r="AN1190" s="1"/>
      <c r="AO1190" s="1"/>
      <c r="AP1190" s="1"/>
      <c r="AQ1190" s="1"/>
      <c r="AR1190" s="1"/>
      <c r="AS1190" s="1"/>
      <c r="AT1190" s="1"/>
      <c r="AU1190" s="1"/>
      <c r="AV1190" s="1"/>
      <c r="AW1190" s="1"/>
      <c r="AX1190" s="1"/>
      <c r="AY1190" s="1"/>
      <c r="AZ1190" s="1"/>
      <c r="BA1190" s="1"/>
      <c r="BB1190" s="1"/>
      <c r="BC1190" s="1"/>
      <c r="BD1190" s="1"/>
      <c r="BE1190" s="1"/>
      <c r="BF1190" s="1"/>
      <c r="BG1190" s="1"/>
      <c r="BH1190" s="1"/>
      <c r="BI1190" s="1"/>
      <c r="BJ1190" s="1"/>
      <c r="BK1190" s="1"/>
      <c r="BL1190" s="1"/>
      <c r="BM1190" s="1"/>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row>
    <row r="1191" spans="1:101" s="9" customFormat="1" ht="15" customHeight="1">
      <c r="A1191" s="26"/>
      <c r="B1191" s="1"/>
      <c r="D1191" s="3"/>
      <c r="E1191" s="3"/>
      <c r="F1191" s="3"/>
      <c r="G1191" s="3"/>
      <c r="H1191" s="3"/>
      <c r="I1191" s="1"/>
      <c r="J1191" s="1"/>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1"/>
      <c r="AI1191" s="1"/>
      <c r="AJ1191" s="1"/>
      <c r="AK1191" s="1"/>
      <c r="AL1191" s="1"/>
      <c r="AM1191" s="1"/>
      <c r="AN1191" s="1"/>
      <c r="AO1191" s="1"/>
      <c r="AP1191" s="1"/>
      <c r="AQ1191" s="1"/>
      <c r="AR1191" s="1"/>
      <c r="AS1191" s="1"/>
      <c r="AT1191" s="1"/>
      <c r="AU1191" s="1"/>
      <c r="AV1191" s="1"/>
      <c r="AW1191" s="1"/>
      <c r="AX1191" s="1"/>
      <c r="AY1191" s="1"/>
      <c r="AZ1191" s="1"/>
      <c r="BA1191" s="1"/>
      <c r="BB1191" s="1"/>
      <c r="BC1191" s="1"/>
      <c r="BD1191" s="1"/>
      <c r="BE1191" s="1"/>
      <c r="BF1191" s="1"/>
      <c r="BG1191" s="1"/>
      <c r="BH1191" s="1"/>
      <c r="BI1191" s="1"/>
      <c r="BJ1191" s="1"/>
      <c r="BK1191" s="1"/>
      <c r="BL1191" s="1"/>
      <c r="BM1191" s="1"/>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row>
    <row r="1192" spans="1:101" s="9" customFormat="1" ht="15" customHeight="1">
      <c r="A1192" s="26"/>
      <c r="B1192" s="1"/>
      <c r="D1192" s="3"/>
      <c r="E1192" s="3"/>
      <c r="F1192" s="3"/>
      <c r="G1192" s="3"/>
      <c r="H1192" s="3"/>
      <c r="I1192" s="1"/>
      <c r="J1192" s="1"/>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1"/>
      <c r="AI1192" s="1"/>
      <c r="AJ1192" s="1"/>
      <c r="AK1192" s="1"/>
      <c r="AL1192" s="1"/>
      <c r="AM1192" s="1"/>
      <c r="AN1192" s="1"/>
      <c r="AO1192" s="1"/>
      <c r="AP1192" s="1"/>
      <c r="AQ1192" s="1"/>
      <c r="AR1192" s="1"/>
      <c r="AS1192" s="1"/>
      <c r="AT1192" s="1"/>
      <c r="AU1192" s="1"/>
      <c r="AV1192" s="1"/>
      <c r="AW1192" s="1"/>
      <c r="AX1192" s="1"/>
      <c r="AY1192" s="1"/>
      <c r="AZ1192" s="1"/>
      <c r="BA1192" s="1"/>
      <c r="BB1192" s="1"/>
      <c r="BC1192" s="1"/>
      <c r="BD1192" s="1"/>
      <c r="BE1192" s="1"/>
      <c r="BF1192" s="1"/>
      <c r="BG1192" s="1"/>
      <c r="BH1192" s="1"/>
      <c r="BI1192" s="1"/>
      <c r="BJ1192" s="1"/>
      <c r="BK1192" s="1"/>
      <c r="BL1192" s="1"/>
      <c r="BM1192" s="1"/>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row>
    <row r="1193" spans="1:101" s="9" customFormat="1" ht="15" customHeight="1">
      <c r="A1193" s="26"/>
      <c r="B1193" s="1"/>
      <c r="D1193" s="3"/>
      <c r="E1193" s="3"/>
      <c r="F1193" s="3"/>
      <c r="G1193" s="3"/>
      <c r="H1193" s="3"/>
      <c r="I1193" s="1"/>
      <c r="J1193" s="1"/>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1"/>
      <c r="AI1193" s="1"/>
      <c r="AJ1193" s="1"/>
      <c r="AK1193" s="1"/>
      <c r="AL1193" s="1"/>
      <c r="AM1193" s="1"/>
      <c r="AN1193" s="1"/>
      <c r="AO1193" s="1"/>
      <c r="AP1193" s="1"/>
      <c r="AQ1193" s="1"/>
      <c r="AR1193" s="1"/>
      <c r="AS1193" s="1"/>
      <c r="AT1193" s="1"/>
      <c r="AU1193" s="1"/>
      <c r="AV1193" s="1"/>
      <c r="AW1193" s="1"/>
      <c r="AX1193" s="1"/>
      <c r="AY1193" s="1"/>
      <c r="AZ1193" s="1"/>
      <c r="BA1193" s="1"/>
      <c r="BB1193" s="1"/>
      <c r="BC1193" s="1"/>
      <c r="BD1193" s="1"/>
      <c r="BE1193" s="1"/>
      <c r="BF1193" s="1"/>
      <c r="BG1193" s="1"/>
      <c r="BH1193" s="1"/>
      <c r="BI1193" s="1"/>
      <c r="BJ1193" s="1"/>
      <c r="BK1193" s="1"/>
      <c r="BL1193" s="1"/>
      <c r="BM1193" s="1"/>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row>
    <row r="1194" spans="1:101" s="9" customFormat="1" ht="15" customHeight="1">
      <c r="A1194" s="26"/>
      <c r="B1194" s="1"/>
      <c r="D1194" s="3"/>
      <c r="E1194" s="3"/>
      <c r="F1194" s="3"/>
      <c r="G1194" s="3"/>
      <c r="H1194" s="3"/>
      <c r="I1194" s="1"/>
      <c r="J1194" s="1"/>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1"/>
      <c r="AI1194" s="1"/>
      <c r="AJ1194" s="1"/>
      <c r="AK1194" s="1"/>
      <c r="AL1194" s="1"/>
      <c r="AM1194" s="1"/>
      <c r="AN1194" s="1"/>
      <c r="AO1194" s="1"/>
      <c r="AP1194" s="1"/>
      <c r="AQ1194" s="1"/>
      <c r="AR1194" s="1"/>
      <c r="AS1194" s="1"/>
      <c r="AT1194" s="1"/>
      <c r="AU1194" s="1"/>
      <c r="AV1194" s="1"/>
      <c r="AW1194" s="1"/>
      <c r="AX1194" s="1"/>
      <c r="AY1194" s="1"/>
      <c r="AZ1194" s="1"/>
      <c r="BA1194" s="1"/>
      <c r="BB1194" s="1"/>
      <c r="BC1194" s="1"/>
      <c r="BD1194" s="1"/>
      <c r="BE1194" s="1"/>
      <c r="BF1194" s="1"/>
      <c r="BG1194" s="1"/>
      <c r="BH1194" s="1"/>
      <c r="BI1194" s="1"/>
      <c r="BJ1194" s="1"/>
      <c r="BK1194" s="1"/>
      <c r="BL1194" s="1"/>
      <c r="BM1194" s="1"/>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row>
    <row r="1195" spans="1:101" s="9" customFormat="1" ht="15" customHeight="1">
      <c r="A1195" s="26"/>
      <c r="B1195" s="1"/>
      <c r="D1195" s="3"/>
      <c r="E1195" s="3"/>
      <c r="F1195" s="3"/>
      <c r="G1195" s="3"/>
      <c r="H1195" s="3"/>
      <c r="I1195" s="1"/>
      <c r="J1195" s="1"/>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1"/>
      <c r="AI1195" s="1"/>
      <c r="AJ1195" s="1"/>
      <c r="AK1195" s="1"/>
      <c r="AL1195" s="1"/>
      <c r="AM1195" s="1"/>
      <c r="AN1195" s="1"/>
      <c r="AO1195" s="1"/>
      <c r="AP1195" s="1"/>
      <c r="AQ1195" s="1"/>
      <c r="AR1195" s="1"/>
      <c r="AS1195" s="1"/>
      <c r="AT1195" s="1"/>
      <c r="AU1195" s="1"/>
      <c r="AV1195" s="1"/>
      <c r="AW1195" s="1"/>
      <c r="AX1195" s="1"/>
      <c r="AY1195" s="1"/>
      <c r="AZ1195" s="1"/>
      <c r="BA1195" s="1"/>
      <c r="BB1195" s="1"/>
      <c r="BC1195" s="1"/>
      <c r="BD1195" s="1"/>
      <c r="BE1195" s="1"/>
      <c r="BF1195" s="1"/>
      <c r="BG1195" s="1"/>
      <c r="BH1195" s="1"/>
      <c r="BI1195" s="1"/>
      <c r="BJ1195" s="1"/>
      <c r="BK1195" s="1"/>
      <c r="BL1195" s="1"/>
      <c r="BM1195" s="1"/>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row>
    <row r="1196" spans="1:101" s="9" customFormat="1" ht="15" customHeight="1">
      <c r="A1196" s="26"/>
      <c r="B1196" s="1"/>
      <c r="D1196" s="3"/>
      <c r="E1196" s="3"/>
      <c r="F1196" s="3"/>
      <c r="G1196" s="3"/>
      <c r="H1196" s="3"/>
      <c r="I1196" s="1"/>
      <c r="J1196" s="1"/>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1"/>
      <c r="AI1196" s="1"/>
      <c r="AJ1196" s="1"/>
      <c r="AK1196" s="1"/>
      <c r="AL1196" s="1"/>
      <c r="AM1196" s="1"/>
      <c r="AN1196" s="1"/>
      <c r="AO1196" s="1"/>
      <c r="AP1196" s="1"/>
      <c r="AQ1196" s="1"/>
      <c r="AR1196" s="1"/>
      <c r="AS1196" s="1"/>
      <c r="AT1196" s="1"/>
      <c r="AU1196" s="1"/>
      <c r="AV1196" s="1"/>
      <c r="AW1196" s="1"/>
      <c r="AX1196" s="1"/>
      <c r="AY1196" s="1"/>
      <c r="AZ1196" s="1"/>
      <c r="BA1196" s="1"/>
      <c r="BB1196" s="1"/>
      <c r="BC1196" s="1"/>
      <c r="BD1196" s="1"/>
      <c r="BE1196" s="1"/>
      <c r="BF1196" s="1"/>
      <c r="BG1196" s="1"/>
      <c r="BH1196" s="1"/>
      <c r="BI1196" s="1"/>
      <c r="BJ1196" s="1"/>
      <c r="BK1196" s="1"/>
      <c r="BL1196" s="1"/>
      <c r="BM1196" s="1"/>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row>
    <row r="1197" spans="1:101" s="9" customFormat="1" ht="15" customHeight="1">
      <c r="A1197" s="26"/>
      <c r="B1197" s="1"/>
      <c r="D1197" s="3"/>
      <c r="E1197" s="3"/>
      <c r="F1197" s="3"/>
      <c r="G1197" s="3"/>
      <c r="H1197" s="3"/>
      <c r="I1197" s="1"/>
      <c r="J1197" s="1"/>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1"/>
      <c r="AI1197" s="1"/>
      <c r="AJ1197" s="1"/>
      <c r="AK1197" s="1"/>
      <c r="AL1197" s="1"/>
      <c r="AM1197" s="1"/>
      <c r="AN1197" s="1"/>
      <c r="AO1197" s="1"/>
      <c r="AP1197" s="1"/>
      <c r="AQ1197" s="1"/>
      <c r="AR1197" s="1"/>
      <c r="AS1197" s="1"/>
      <c r="AT1197" s="1"/>
      <c r="AU1197" s="1"/>
      <c r="AV1197" s="1"/>
      <c r="AW1197" s="1"/>
      <c r="AX1197" s="1"/>
      <c r="AY1197" s="1"/>
      <c r="AZ1197" s="1"/>
      <c r="BA1197" s="1"/>
      <c r="BB1197" s="1"/>
      <c r="BC1197" s="1"/>
      <c r="BD1197" s="1"/>
      <c r="BE1197" s="1"/>
      <c r="BF1197" s="1"/>
      <c r="BG1197" s="1"/>
      <c r="BH1197" s="1"/>
      <c r="BI1197" s="1"/>
      <c r="BJ1197" s="1"/>
      <c r="BK1197" s="1"/>
      <c r="BL1197" s="1"/>
      <c r="BM1197" s="1"/>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row>
    <row r="1198" spans="1:101" s="9" customFormat="1" ht="15" customHeight="1">
      <c r="A1198" s="26"/>
      <c r="B1198" s="1"/>
      <c r="D1198" s="3"/>
      <c r="E1198" s="3"/>
      <c r="F1198" s="3"/>
      <c r="G1198" s="3"/>
      <c r="H1198" s="3"/>
      <c r="I1198" s="1"/>
      <c r="J1198" s="1"/>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1"/>
      <c r="AI1198" s="1"/>
      <c r="AJ1198" s="1"/>
      <c r="AK1198" s="1"/>
      <c r="AL1198" s="1"/>
      <c r="AM1198" s="1"/>
      <c r="AN1198" s="1"/>
      <c r="AO1198" s="1"/>
      <c r="AP1198" s="1"/>
      <c r="AQ1198" s="1"/>
      <c r="AR1198" s="1"/>
      <c r="AS1198" s="1"/>
      <c r="AT1198" s="1"/>
      <c r="AU1198" s="1"/>
      <c r="AV1198" s="1"/>
      <c r="AW1198" s="1"/>
      <c r="AX1198" s="1"/>
      <c r="AY1198" s="1"/>
      <c r="AZ1198" s="1"/>
      <c r="BA1198" s="1"/>
      <c r="BB1198" s="1"/>
      <c r="BC1198" s="1"/>
      <c r="BD1198" s="1"/>
      <c r="BE1198" s="1"/>
      <c r="BF1198" s="1"/>
      <c r="BG1198" s="1"/>
      <c r="BH1198" s="1"/>
      <c r="BI1198" s="1"/>
      <c r="BJ1198" s="1"/>
      <c r="BK1198" s="1"/>
      <c r="BL1198" s="1"/>
      <c r="BM1198" s="1"/>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row>
    <row r="1199" spans="1:101" s="9" customFormat="1" ht="15" customHeight="1">
      <c r="A1199" s="26"/>
      <c r="B1199" s="1"/>
      <c r="D1199" s="3"/>
      <c r="E1199" s="3"/>
      <c r="F1199" s="3"/>
      <c r="G1199" s="3"/>
      <c r="H1199" s="3"/>
      <c r="I1199" s="1"/>
      <c r="J1199" s="1"/>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1"/>
      <c r="AI1199" s="1"/>
      <c r="AJ1199" s="1"/>
      <c r="AK1199" s="1"/>
      <c r="AL1199" s="1"/>
      <c r="AM1199" s="1"/>
      <c r="AN1199" s="1"/>
      <c r="AO1199" s="1"/>
      <c r="AP1199" s="1"/>
      <c r="AQ1199" s="1"/>
      <c r="AR1199" s="1"/>
      <c r="AS1199" s="1"/>
      <c r="AT1199" s="1"/>
      <c r="AU1199" s="1"/>
      <c r="AV1199" s="1"/>
      <c r="AW1199" s="1"/>
      <c r="AX1199" s="1"/>
      <c r="AY1199" s="1"/>
      <c r="AZ1199" s="1"/>
      <c r="BA1199" s="1"/>
      <c r="BB1199" s="1"/>
      <c r="BC1199" s="1"/>
      <c r="BD1199" s="1"/>
      <c r="BE1199" s="1"/>
      <c r="BF1199" s="1"/>
      <c r="BG1199" s="1"/>
      <c r="BH1199" s="1"/>
      <c r="BI1199" s="1"/>
      <c r="BJ1199" s="1"/>
      <c r="BK1199" s="1"/>
      <c r="BL1199" s="1"/>
      <c r="BM1199" s="1"/>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row>
    <row r="1200" spans="1:101" s="9" customFormat="1" ht="15" customHeight="1">
      <c r="A1200" s="26"/>
      <c r="B1200" s="1"/>
      <c r="D1200" s="3"/>
      <c r="E1200" s="3"/>
      <c r="F1200" s="3"/>
      <c r="G1200" s="3"/>
      <c r="H1200" s="3"/>
      <c r="I1200" s="1"/>
      <c r="J1200" s="1"/>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1"/>
      <c r="AI1200" s="1"/>
      <c r="AJ1200" s="1"/>
      <c r="AK1200" s="1"/>
      <c r="AL1200" s="1"/>
      <c r="AM1200" s="1"/>
      <c r="AN1200" s="1"/>
      <c r="AO1200" s="1"/>
      <c r="AP1200" s="1"/>
      <c r="AQ1200" s="1"/>
      <c r="AR1200" s="1"/>
      <c r="AS1200" s="1"/>
      <c r="AT1200" s="1"/>
      <c r="AU1200" s="1"/>
      <c r="AV1200" s="1"/>
      <c r="AW1200" s="1"/>
      <c r="AX1200" s="1"/>
      <c r="AY1200" s="1"/>
      <c r="AZ1200" s="1"/>
      <c r="BA1200" s="1"/>
      <c r="BB1200" s="1"/>
      <c r="BC1200" s="1"/>
      <c r="BD1200" s="1"/>
      <c r="BE1200" s="1"/>
      <c r="BF1200" s="1"/>
      <c r="BG1200" s="1"/>
      <c r="BH1200" s="1"/>
      <c r="BI1200" s="1"/>
      <c r="BJ1200" s="1"/>
      <c r="BK1200" s="1"/>
      <c r="BL1200" s="1"/>
      <c r="BM1200" s="1"/>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row>
    <row r="1201" spans="1:101" s="9" customFormat="1" ht="15" customHeight="1">
      <c r="A1201" s="26"/>
      <c r="B1201" s="1"/>
      <c r="D1201" s="3"/>
      <c r="E1201" s="3"/>
      <c r="F1201" s="3"/>
      <c r="G1201" s="3"/>
      <c r="H1201" s="3"/>
      <c r="I1201" s="1"/>
      <c r="J1201" s="1"/>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1"/>
      <c r="AI1201" s="1"/>
      <c r="AJ1201" s="1"/>
      <c r="AK1201" s="1"/>
      <c r="AL1201" s="1"/>
      <c r="AM1201" s="1"/>
      <c r="AN1201" s="1"/>
      <c r="AO1201" s="1"/>
      <c r="AP1201" s="1"/>
      <c r="AQ1201" s="1"/>
      <c r="AR1201" s="1"/>
      <c r="AS1201" s="1"/>
      <c r="AT1201" s="1"/>
      <c r="AU1201" s="1"/>
      <c r="AV1201" s="1"/>
      <c r="AW1201" s="1"/>
      <c r="AX1201" s="1"/>
      <c r="AY1201" s="1"/>
      <c r="AZ1201" s="1"/>
      <c r="BA1201" s="1"/>
      <c r="BB1201" s="1"/>
      <c r="BC1201" s="1"/>
      <c r="BD1201" s="1"/>
      <c r="BE1201" s="1"/>
      <c r="BF1201" s="1"/>
      <c r="BG1201" s="1"/>
      <c r="BH1201" s="1"/>
      <c r="BI1201" s="1"/>
      <c r="BJ1201" s="1"/>
      <c r="BK1201" s="1"/>
      <c r="BL1201" s="1"/>
      <c r="BM1201" s="1"/>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row>
    <row r="1202" spans="1:101" s="9" customFormat="1" ht="15" customHeight="1">
      <c r="A1202" s="26"/>
      <c r="B1202" s="1"/>
      <c r="D1202" s="3"/>
      <c r="E1202" s="3"/>
      <c r="F1202" s="3"/>
      <c r="G1202" s="3"/>
      <c r="H1202" s="3"/>
      <c r="I1202" s="1"/>
      <c r="J1202" s="1"/>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1"/>
      <c r="AI1202" s="1"/>
      <c r="AJ1202" s="1"/>
      <c r="AK1202" s="1"/>
      <c r="AL1202" s="1"/>
      <c r="AM1202" s="1"/>
      <c r="AN1202" s="1"/>
      <c r="AO1202" s="1"/>
      <c r="AP1202" s="1"/>
      <c r="AQ1202" s="1"/>
      <c r="AR1202" s="1"/>
      <c r="AS1202" s="1"/>
      <c r="AT1202" s="1"/>
      <c r="AU1202" s="1"/>
      <c r="AV1202" s="1"/>
      <c r="AW1202" s="1"/>
      <c r="AX1202" s="1"/>
      <c r="AY1202" s="1"/>
      <c r="AZ1202" s="1"/>
      <c r="BA1202" s="1"/>
      <c r="BB1202" s="1"/>
      <c r="BC1202" s="1"/>
      <c r="BD1202" s="1"/>
      <c r="BE1202" s="1"/>
      <c r="BF1202" s="1"/>
      <c r="BG1202" s="1"/>
      <c r="BH1202" s="1"/>
      <c r="BI1202" s="1"/>
      <c r="BJ1202" s="1"/>
      <c r="BK1202" s="1"/>
      <c r="BL1202" s="1"/>
      <c r="BM1202" s="1"/>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row>
    <row r="1203" spans="1:101" s="9" customFormat="1" ht="15" customHeight="1">
      <c r="A1203" s="26"/>
      <c r="B1203" s="1"/>
      <c r="D1203" s="3"/>
      <c r="E1203" s="3"/>
      <c r="F1203" s="3"/>
      <c r="G1203" s="3"/>
      <c r="H1203" s="3"/>
      <c r="I1203" s="1"/>
      <c r="J1203" s="1"/>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1"/>
      <c r="AI1203" s="1"/>
      <c r="AJ1203" s="1"/>
      <c r="AK1203" s="1"/>
      <c r="AL1203" s="1"/>
      <c r="AM1203" s="1"/>
      <c r="AN1203" s="1"/>
      <c r="AO1203" s="1"/>
      <c r="AP1203" s="1"/>
      <c r="AQ1203" s="1"/>
      <c r="AR1203" s="1"/>
      <c r="AS1203" s="1"/>
      <c r="AT1203" s="1"/>
      <c r="AU1203" s="1"/>
      <c r="AV1203" s="1"/>
      <c r="AW1203" s="1"/>
      <c r="AX1203" s="1"/>
      <c r="AY1203" s="1"/>
      <c r="AZ1203" s="1"/>
      <c r="BA1203" s="1"/>
      <c r="BB1203" s="1"/>
      <c r="BC1203" s="1"/>
      <c r="BD1203" s="1"/>
      <c r="BE1203" s="1"/>
      <c r="BF1203" s="1"/>
      <c r="BG1203" s="1"/>
      <c r="BH1203" s="1"/>
      <c r="BI1203" s="1"/>
      <c r="BJ1203" s="1"/>
      <c r="BK1203" s="1"/>
      <c r="BL1203" s="1"/>
      <c r="BM1203" s="1"/>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row>
    <row r="1204" spans="1:101" s="9" customFormat="1" ht="15" customHeight="1">
      <c r="A1204" s="26"/>
      <c r="B1204" s="1"/>
      <c r="D1204" s="3"/>
      <c r="E1204" s="3"/>
      <c r="F1204" s="3"/>
      <c r="G1204" s="3"/>
      <c r="H1204" s="3"/>
      <c r="I1204" s="1"/>
      <c r="J1204" s="1"/>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1"/>
      <c r="AI1204" s="1"/>
      <c r="AJ1204" s="1"/>
      <c r="AK1204" s="1"/>
      <c r="AL1204" s="1"/>
      <c r="AM1204" s="1"/>
      <c r="AN1204" s="1"/>
      <c r="AO1204" s="1"/>
      <c r="AP1204" s="1"/>
      <c r="AQ1204" s="1"/>
      <c r="AR1204" s="1"/>
      <c r="AS1204" s="1"/>
      <c r="AT1204" s="1"/>
      <c r="AU1204" s="1"/>
      <c r="AV1204" s="1"/>
      <c r="AW1204" s="1"/>
      <c r="AX1204" s="1"/>
      <c r="AY1204" s="1"/>
      <c r="AZ1204" s="1"/>
      <c r="BA1204" s="1"/>
      <c r="BB1204" s="1"/>
      <c r="BC1204" s="1"/>
      <c r="BD1204" s="1"/>
      <c r="BE1204" s="1"/>
      <c r="BF1204" s="1"/>
      <c r="BG1204" s="1"/>
      <c r="BH1204" s="1"/>
      <c r="BI1204" s="1"/>
      <c r="BJ1204" s="1"/>
      <c r="BK1204" s="1"/>
      <c r="BL1204" s="1"/>
      <c r="BM1204" s="1"/>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row>
    <row r="1205" spans="1:101" s="9" customFormat="1" ht="15" customHeight="1">
      <c r="A1205" s="26"/>
      <c r="B1205" s="1"/>
      <c r="D1205" s="3"/>
      <c r="E1205" s="3"/>
      <c r="F1205" s="3"/>
      <c r="G1205" s="3"/>
      <c r="H1205" s="3"/>
      <c r="I1205" s="1"/>
      <c r="J1205" s="1"/>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1"/>
      <c r="AI1205" s="1"/>
      <c r="AJ1205" s="1"/>
      <c r="AK1205" s="1"/>
      <c r="AL1205" s="1"/>
      <c r="AM1205" s="1"/>
      <c r="AN1205" s="1"/>
      <c r="AO1205" s="1"/>
      <c r="AP1205" s="1"/>
      <c r="AQ1205" s="1"/>
      <c r="AR1205" s="1"/>
      <c r="AS1205" s="1"/>
      <c r="AT1205" s="1"/>
      <c r="AU1205" s="1"/>
      <c r="AV1205" s="1"/>
      <c r="AW1205" s="1"/>
      <c r="AX1205" s="1"/>
      <c r="AY1205" s="1"/>
      <c r="AZ1205" s="1"/>
      <c r="BA1205" s="1"/>
      <c r="BB1205" s="1"/>
      <c r="BC1205" s="1"/>
      <c r="BD1205" s="1"/>
      <c r="BE1205" s="1"/>
      <c r="BF1205" s="1"/>
      <c r="BG1205" s="1"/>
      <c r="BH1205" s="1"/>
      <c r="BI1205" s="1"/>
      <c r="BJ1205" s="1"/>
      <c r="BK1205" s="1"/>
      <c r="BL1205" s="1"/>
      <c r="BM1205" s="1"/>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row>
    <row r="1206" spans="1:101" s="9" customFormat="1" ht="15" customHeight="1">
      <c r="A1206" s="26"/>
      <c r="B1206" s="1"/>
      <c r="D1206" s="3"/>
      <c r="E1206" s="3"/>
      <c r="F1206" s="3"/>
      <c r="G1206" s="3"/>
      <c r="H1206" s="3"/>
      <c r="I1206" s="1"/>
      <c r="J1206" s="1"/>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1"/>
      <c r="AI1206" s="1"/>
      <c r="AJ1206" s="1"/>
      <c r="AK1206" s="1"/>
      <c r="AL1206" s="1"/>
      <c r="AM1206" s="1"/>
      <c r="AN1206" s="1"/>
      <c r="AO1206" s="1"/>
      <c r="AP1206" s="1"/>
      <c r="AQ1206" s="1"/>
      <c r="AR1206" s="1"/>
      <c r="AS1206" s="1"/>
      <c r="AT1206" s="1"/>
      <c r="AU1206" s="1"/>
      <c r="AV1206" s="1"/>
      <c r="AW1206" s="1"/>
      <c r="AX1206" s="1"/>
      <c r="AY1206" s="1"/>
      <c r="AZ1206" s="1"/>
      <c r="BA1206" s="1"/>
      <c r="BB1206" s="1"/>
      <c r="BC1206" s="1"/>
      <c r="BD1206" s="1"/>
      <c r="BE1206" s="1"/>
      <c r="BF1206" s="1"/>
      <c r="BG1206" s="1"/>
      <c r="BH1206" s="1"/>
      <c r="BI1206" s="1"/>
      <c r="BJ1206" s="1"/>
      <c r="BK1206" s="1"/>
      <c r="BL1206" s="1"/>
      <c r="BM1206" s="1"/>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row>
    <row r="1207" spans="1:101" s="9" customFormat="1" ht="15" customHeight="1">
      <c r="A1207" s="26"/>
      <c r="B1207" s="1"/>
      <c r="D1207" s="3"/>
      <c r="E1207" s="3"/>
      <c r="F1207" s="3"/>
      <c r="G1207" s="3"/>
      <c r="H1207" s="3"/>
      <c r="I1207" s="1"/>
      <c r="J1207" s="1"/>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1"/>
      <c r="AI1207" s="1"/>
      <c r="AJ1207" s="1"/>
      <c r="AK1207" s="1"/>
      <c r="AL1207" s="1"/>
      <c r="AM1207" s="1"/>
      <c r="AN1207" s="1"/>
      <c r="AO1207" s="1"/>
      <c r="AP1207" s="1"/>
      <c r="AQ1207" s="1"/>
      <c r="AR1207" s="1"/>
      <c r="AS1207" s="1"/>
      <c r="AT1207" s="1"/>
      <c r="AU1207" s="1"/>
      <c r="AV1207" s="1"/>
      <c r="AW1207" s="1"/>
      <c r="AX1207" s="1"/>
      <c r="AY1207" s="1"/>
      <c r="AZ1207" s="1"/>
      <c r="BA1207" s="1"/>
      <c r="BB1207" s="1"/>
      <c r="BC1207" s="1"/>
      <c r="BD1207" s="1"/>
      <c r="BE1207" s="1"/>
      <c r="BF1207" s="1"/>
      <c r="BG1207" s="1"/>
      <c r="BH1207" s="1"/>
      <c r="BI1207" s="1"/>
      <c r="BJ1207" s="1"/>
      <c r="BK1207" s="1"/>
      <c r="BL1207" s="1"/>
      <c r="BM1207" s="1"/>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row>
    <row r="1208" spans="1:101" s="9" customFormat="1" ht="15" customHeight="1">
      <c r="A1208" s="26"/>
      <c r="B1208" s="1"/>
      <c r="D1208" s="3"/>
      <c r="E1208" s="3"/>
      <c r="F1208" s="3"/>
      <c r="G1208" s="3"/>
      <c r="H1208" s="3"/>
      <c r="I1208" s="1"/>
      <c r="J1208" s="1"/>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1"/>
      <c r="AI1208" s="1"/>
      <c r="AJ1208" s="1"/>
      <c r="AK1208" s="1"/>
      <c r="AL1208" s="1"/>
      <c r="AM1208" s="1"/>
      <c r="AN1208" s="1"/>
      <c r="AO1208" s="1"/>
      <c r="AP1208" s="1"/>
      <c r="AQ1208" s="1"/>
      <c r="AR1208" s="1"/>
      <c r="AS1208" s="1"/>
      <c r="AT1208" s="1"/>
      <c r="AU1208" s="1"/>
      <c r="AV1208" s="1"/>
      <c r="AW1208" s="1"/>
      <c r="AX1208" s="1"/>
      <c r="AY1208" s="1"/>
      <c r="AZ1208" s="1"/>
      <c r="BA1208" s="1"/>
      <c r="BB1208" s="1"/>
      <c r="BC1208" s="1"/>
      <c r="BD1208" s="1"/>
      <c r="BE1208" s="1"/>
      <c r="BF1208" s="1"/>
      <c r="BG1208" s="1"/>
      <c r="BH1208" s="1"/>
      <c r="BI1208" s="1"/>
      <c r="BJ1208" s="1"/>
      <c r="BK1208" s="1"/>
      <c r="BL1208" s="1"/>
      <c r="BM1208" s="1"/>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row>
    <row r="1209" spans="1:101" s="9" customFormat="1" ht="15" customHeight="1">
      <c r="A1209" s="26"/>
      <c r="B1209" s="1"/>
      <c r="D1209" s="3"/>
      <c r="E1209" s="3"/>
      <c r="F1209" s="3"/>
      <c r="G1209" s="3"/>
      <c r="H1209" s="3"/>
      <c r="I1209" s="1"/>
      <c r="J1209" s="1"/>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1"/>
      <c r="AI1209" s="1"/>
      <c r="AJ1209" s="1"/>
      <c r="AK1209" s="1"/>
      <c r="AL1209" s="1"/>
      <c r="AM1209" s="1"/>
      <c r="AN1209" s="1"/>
      <c r="AO1209" s="1"/>
      <c r="AP1209" s="1"/>
      <c r="AQ1209" s="1"/>
      <c r="AR1209" s="1"/>
      <c r="AS1209" s="1"/>
      <c r="AT1209" s="1"/>
      <c r="AU1209" s="1"/>
      <c r="AV1209" s="1"/>
      <c r="AW1209" s="1"/>
      <c r="AX1209" s="1"/>
      <c r="AY1209" s="1"/>
      <c r="AZ1209" s="1"/>
      <c r="BA1209" s="1"/>
      <c r="BB1209" s="1"/>
      <c r="BC1209" s="1"/>
      <c r="BD1209" s="1"/>
      <c r="BE1209" s="1"/>
      <c r="BF1209" s="1"/>
      <c r="BG1209" s="1"/>
      <c r="BH1209" s="1"/>
      <c r="BI1209" s="1"/>
      <c r="BJ1209" s="1"/>
      <c r="BK1209" s="1"/>
      <c r="BL1209" s="1"/>
      <c r="BM1209" s="1"/>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row>
    <row r="1210" spans="1:101" s="9" customFormat="1" ht="15" customHeight="1">
      <c r="A1210" s="26"/>
      <c r="B1210" s="1"/>
      <c r="D1210" s="3"/>
      <c r="E1210" s="3"/>
      <c r="F1210" s="3"/>
      <c r="G1210" s="3"/>
      <c r="H1210" s="3"/>
      <c r="I1210" s="1"/>
      <c r="J1210" s="1"/>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1"/>
      <c r="AI1210" s="1"/>
      <c r="AJ1210" s="1"/>
      <c r="AK1210" s="1"/>
      <c r="AL1210" s="1"/>
      <c r="AM1210" s="1"/>
      <c r="AN1210" s="1"/>
      <c r="AO1210" s="1"/>
      <c r="AP1210" s="1"/>
      <c r="AQ1210" s="1"/>
      <c r="AR1210" s="1"/>
      <c r="AS1210" s="1"/>
      <c r="AT1210" s="1"/>
      <c r="AU1210" s="1"/>
      <c r="AV1210" s="1"/>
      <c r="AW1210" s="1"/>
      <c r="AX1210" s="1"/>
      <c r="AY1210" s="1"/>
      <c r="AZ1210" s="1"/>
      <c r="BA1210" s="1"/>
      <c r="BB1210" s="1"/>
      <c r="BC1210" s="1"/>
      <c r="BD1210" s="1"/>
      <c r="BE1210" s="1"/>
      <c r="BF1210" s="1"/>
      <c r="BG1210" s="1"/>
      <c r="BH1210" s="1"/>
      <c r="BI1210" s="1"/>
      <c r="BJ1210" s="1"/>
      <c r="BK1210" s="1"/>
      <c r="BL1210" s="1"/>
      <c r="BM1210" s="1"/>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row>
    <row r="1211" spans="1:101" s="9" customFormat="1" ht="15" customHeight="1">
      <c r="A1211" s="26"/>
      <c r="B1211" s="1"/>
      <c r="D1211" s="3"/>
      <c r="E1211" s="3"/>
      <c r="F1211" s="3"/>
      <c r="G1211" s="3"/>
      <c r="H1211" s="3"/>
      <c r="I1211" s="1"/>
      <c r="J1211" s="1"/>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1"/>
      <c r="AI1211" s="1"/>
      <c r="AJ1211" s="1"/>
      <c r="AK1211" s="1"/>
      <c r="AL1211" s="1"/>
      <c r="AM1211" s="1"/>
      <c r="AN1211" s="1"/>
      <c r="AO1211" s="1"/>
      <c r="AP1211" s="1"/>
      <c r="AQ1211" s="1"/>
      <c r="AR1211" s="1"/>
      <c r="AS1211" s="1"/>
      <c r="AT1211" s="1"/>
      <c r="AU1211" s="1"/>
      <c r="AV1211" s="1"/>
      <c r="AW1211" s="1"/>
      <c r="AX1211" s="1"/>
      <c r="AY1211" s="1"/>
      <c r="AZ1211" s="1"/>
      <c r="BA1211" s="1"/>
      <c r="BB1211" s="1"/>
      <c r="BC1211" s="1"/>
      <c r="BD1211" s="1"/>
      <c r="BE1211" s="1"/>
      <c r="BF1211" s="1"/>
      <c r="BG1211" s="1"/>
      <c r="BH1211" s="1"/>
      <c r="BI1211" s="1"/>
      <c r="BJ1211" s="1"/>
      <c r="BK1211" s="1"/>
      <c r="BL1211" s="1"/>
      <c r="BM1211" s="1"/>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row>
    <row r="1212" spans="1:101" s="9" customFormat="1" ht="15" customHeight="1">
      <c r="A1212" s="26"/>
      <c r="B1212" s="1"/>
      <c r="D1212" s="3"/>
      <c r="E1212" s="3"/>
      <c r="F1212" s="3"/>
      <c r="G1212" s="3"/>
      <c r="H1212" s="3"/>
      <c r="I1212" s="1"/>
      <c r="J1212" s="1"/>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1"/>
      <c r="AI1212" s="1"/>
      <c r="AJ1212" s="1"/>
      <c r="AK1212" s="1"/>
      <c r="AL1212" s="1"/>
      <c r="AM1212" s="1"/>
      <c r="AN1212" s="1"/>
      <c r="AO1212" s="1"/>
      <c r="AP1212" s="1"/>
      <c r="AQ1212" s="1"/>
      <c r="AR1212" s="1"/>
      <c r="AS1212" s="1"/>
      <c r="AT1212" s="1"/>
      <c r="AU1212" s="1"/>
      <c r="AV1212" s="1"/>
      <c r="AW1212" s="1"/>
      <c r="AX1212" s="1"/>
      <c r="AY1212" s="1"/>
      <c r="AZ1212" s="1"/>
      <c r="BA1212" s="1"/>
      <c r="BB1212" s="1"/>
      <c r="BC1212" s="1"/>
      <c r="BD1212" s="1"/>
      <c r="BE1212" s="1"/>
      <c r="BF1212" s="1"/>
      <c r="BG1212" s="1"/>
      <c r="BH1212" s="1"/>
      <c r="BI1212" s="1"/>
      <c r="BJ1212" s="1"/>
      <c r="BK1212" s="1"/>
      <c r="BL1212" s="1"/>
      <c r="BM1212" s="1"/>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row>
    <row r="1213" spans="1:101" s="9" customFormat="1" ht="15" customHeight="1">
      <c r="A1213" s="26"/>
      <c r="B1213" s="1"/>
      <c r="D1213" s="3"/>
      <c r="E1213" s="3"/>
      <c r="F1213" s="3"/>
      <c r="G1213" s="3"/>
      <c r="H1213" s="3"/>
      <c r="I1213" s="1"/>
      <c r="J1213" s="1"/>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1"/>
      <c r="AI1213" s="1"/>
      <c r="AJ1213" s="1"/>
      <c r="AK1213" s="1"/>
      <c r="AL1213" s="1"/>
      <c r="AM1213" s="1"/>
      <c r="AN1213" s="1"/>
      <c r="AO1213" s="1"/>
      <c r="AP1213" s="1"/>
      <c r="AQ1213" s="1"/>
      <c r="AR1213" s="1"/>
      <c r="AS1213" s="1"/>
      <c r="AT1213" s="1"/>
      <c r="AU1213" s="1"/>
      <c r="AV1213" s="1"/>
      <c r="AW1213" s="1"/>
      <c r="AX1213" s="1"/>
      <c r="AY1213" s="1"/>
      <c r="AZ1213" s="1"/>
      <c r="BA1213" s="1"/>
      <c r="BB1213" s="1"/>
      <c r="BC1213" s="1"/>
      <c r="BD1213" s="1"/>
      <c r="BE1213" s="1"/>
      <c r="BF1213" s="1"/>
      <c r="BG1213" s="1"/>
      <c r="BH1213" s="1"/>
      <c r="BI1213" s="1"/>
      <c r="BJ1213" s="1"/>
      <c r="BK1213" s="1"/>
      <c r="BL1213" s="1"/>
      <c r="BM1213" s="1"/>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row>
    <row r="1214" spans="1:101" s="9" customFormat="1" ht="15" customHeight="1">
      <c r="A1214" s="26"/>
      <c r="B1214" s="1"/>
      <c r="D1214" s="3"/>
      <c r="E1214" s="3"/>
      <c r="F1214" s="3"/>
      <c r="G1214" s="3"/>
      <c r="H1214" s="3"/>
      <c r="I1214" s="1"/>
      <c r="J1214" s="1"/>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c r="AZ1214" s="1"/>
      <c r="BA1214" s="1"/>
      <c r="BB1214" s="1"/>
      <c r="BC1214" s="1"/>
      <c r="BD1214" s="1"/>
      <c r="BE1214" s="1"/>
      <c r="BF1214" s="1"/>
      <c r="BG1214" s="1"/>
      <c r="BH1214" s="1"/>
      <c r="BI1214" s="1"/>
      <c r="BJ1214" s="1"/>
      <c r="BK1214" s="1"/>
      <c r="BL1214" s="1"/>
      <c r="BM1214" s="1"/>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row>
    <row r="1215" spans="1:101" s="9" customFormat="1" ht="15" customHeight="1">
      <c r="A1215" s="26"/>
      <c r="B1215" s="1"/>
      <c r="D1215" s="3"/>
      <c r="E1215" s="3"/>
      <c r="F1215" s="3"/>
      <c r="G1215" s="3"/>
      <c r="H1215" s="3"/>
      <c r="I1215" s="1"/>
      <c r="J1215" s="1"/>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c r="AZ1215" s="1"/>
      <c r="BA1215" s="1"/>
      <c r="BB1215" s="1"/>
      <c r="BC1215" s="1"/>
      <c r="BD1215" s="1"/>
      <c r="BE1215" s="1"/>
      <c r="BF1215" s="1"/>
      <c r="BG1215" s="1"/>
      <c r="BH1215" s="1"/>
      <c r="BI1215" s="1"/>
      <c r="BJ1215" s="1"/>
      <c r="BK1215" s="1"/>
      <c r="BL1215" s="1"/>
      <c r="BM1215" s="1"/>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row>
    <row r="1216" spans="1:101" s="9" customFormat="1" ht="15" customHeight="1">
      <c r="A1216" s="26"/>
      <c r="B1216" s="1"/>
      <c r="D1216" s="3"/>
      <c r="E1216" s="3"/>
      <c r="F1216" s="3"/>
      <c r="G1216" s="3"/>
      <c r="H1216" s="3"/>
      <c r="I1216" s="1"/>
      <c r="J1216" s="1"/>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1"/>
      <c r="AI1216" s="1"/>
      <c r="AJ1216" s="1"/>
      <c r="AK1216" s="1"/>
      <c r="AL1216" s="1"/>
      <c r="AM1216" s="1"/>
      <c r="AN1216" s="1"/>
      <c r="AO1216" s="1"/>
      <c r="AP1216" s="1"/>
      <c r="AQ1216" s="1"/>
      <c r="AR1216" s="1"/>
      <c r="AS1216" s="1"/>
      <c r="AT1216" s="1"/>
      <c r="AU1216" s="1"/>
      <c r="AV1216" s="1"/>
      <c r="AW1216" s="1"/>
      <c r="AX1216" s="1"/>
      <c r="AY1216" s="1"/>
      <c r="AZ1216" s="1"/>
      <c r="BA1216" s="1"/>
      <c r="BB1216" s="1"/>
      <c r="BC1216" s="1"/>
      <c r="BD1216" s="1"/>
      <c r="BE1216" s="1"/>
      <c r="BF1216" s="1"/>
      <c r="BG1216" s="1"/>
      <c r="BH1216" s="1"/>
      <c r="BI1216" s="1"/>
      <c r="BJ1216" s="1"/>
      <c r="BK1216" s="1"/>
      <c r="BL1216" s="1"/>
      <c r="BM1216" s="1"/>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row>
    <row r="1217" spans="1:101" s="9" customFormat="1" ht="15" customHeight="1">
      <c r="A1217" s="26"/>
      <c r="B1217" s="1"/>
      <c r="D1217" s="3"/>
      <c r="E1217" s="3"/>
      <c r="F1217" s="3"/>
      <c r="G1217" s="3"/>
      <c r="H1217" s="3"/>
      <c r="I1217" s="1"/>
      <c r="J1217" s="1"/>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1"/>
      <c r="AI1217" s="1"/>
      <c r="AJ1217" s="1"/>
      <c r="AK1217" s="1"/>
      <c r="AL1217" s="1"/>
      <c r="AM1217" s="1"/>
      <c r="AN1217" s="1"/>
      <c r="AO1217" s="1"/>
      <c r="AP1217" s="1"/>
      <c r="AQ1217" s="1"/>
      <c r="AR1217" s="1"/>
      <c r="AS1217" s="1"/>
      <c r="AT1217" s="1"/>
      <c r="AU1217" s="1"/>
      <c r="AV1217" s="1"/>
      <c r="AW1217" s="1"/>
      <c r="AX1217" s="1"/>
      <c r="AY1217" s="1"/>
      <c r="AZ1217" s="1"/>
      <c r="BA1217" s="1"/>
      <c r="BB1217" s="1"/>
      <c r="BC1217" s="1"/>
      <c r="BD1217" s="1"/>
      <c r="BE1217" s="1"/>
      <c r="BF1217" s="1"/>
      <c r="BG1217" s="1"/>
      <c r="BH1217" s="1"/>
      <c r="BI1217" s="1"/>
      <c r="BJ1217" s="1"/>
      <c r="BK1217" s="1"/>
      <c r="BL1217" s="1"/>
      <c r="BM1217" s="1"/>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row>
    <row r="1218" spans="1:101" s="9" customFormat="1" ht="15" customHeight="1">
      <c r="A1218" s="26"/>
      <c r="B1218" s="1"/>
      <c r="D1218" s="3"/>
      <c r="E1218" s="3"/>
      <c r="F1218" s="3"/>
      <c r="G1218" s="3"/>
      <c r="H1218" s="3"/>
      <c r="I1218" s="1"/>
      <c r="J1218" s="1"/>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1"/>
      <c r="AI1218" s="1"/>
      <c r="AJ1218" s="1"/>
      <c r="AK1218" s="1"/>
      <c r="AL1218" s="1"/>
      <c r="AM1218" s="1"/>
      <c r="AN1218" s="1"/>
      <c r="AO1218" s="1"/>
      <c r="AP1218" s="1"/>
      <c r="AQ1218" s="1"/>
      <c r="AR1218" s="1"/>
      <c r="AS1218" s="1"/>
      <c r="AT1218" s="1"/>
      <c r="AU1218" s="1"/>
      <c r="AV1218" s="1"/>
      <c r="AW1218" s="1"/>
      <c r="AX1218" s="1"/>
      <c r="AY1218" s="1"/>
      <c r="AZ1218" s="1"/>
      <c r="BA1218" s="1"/>
      <c r="BB1218" s="1"/>
      <c r="BC1218" s="1"/>
      <c r="BD1218" s="1"/>
      <c r="BE1218" s="1"/>
      <c r="BF1218" s="1"/>
      <c r="BG1218" s="1"/>
      <c r="BH1218" s="1"/>
      <c r="BI1218" s="1"/>
      <c r="BJ1218" s="1"/>
      <c r="BK1218" s="1"/>
      <c r="BL1218" s="1"/>
      <c r="BM1218" s="1"/>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row>
    <row r="1219" spans="1:101" s="9" customFormat="1" ht="15" customHeight="1">
      <c r="A1219" s="26"/>
      <c r="B1219" s="1"/>
      <c r="D1219" s="3"/>
      <c r="E1219" s="3"/>
      <c r="F1219" s="3"/>
      <c r="G1219" s="3"/>
      <c r="H1219" s="3"/>
      <c r="I1219" s="1"/>
      <c r="J1219" s="1"/>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1"/>
      <c r="AI1219" s="1"/>
      <c r="AJ1219" s="1"/>
      <c r="AK1219" s="1"/>
      <c r="AL1219" s="1"/>
      <c r="AM1219" s="1"/>
      <c r="AN1219" s="1"/>
      <c r="AO1219" s="1"/>
      <c r="AP1219" s="1"/>
      <c r="AQ1219" s="1"/>
      <c r="AR1219" s="1"/>
      <c r="AS1219" s="1"/>
      <c r="AT1219" s="1"/>
      <c r="AU1219" s="1"/>
      <c r="AV1219" s="1"/>
      <c r="AW1219" s="1"/>
      <c r="AX1219" s="1"/>
      <c r="AY1219" s="1"/>
      <c r="AZ1219" s="1"/>
      <c r="BA1219" s="1"/>
      <c r="BB1219" s="1"/>
      <c r="BC1219" s="1"/>
      <c r="BD1219" s="1"/>
      <c r="BE1219" s="1"/>
      <c r="BF1219" s="1"/>
      <c r="BG1219" s="1"/>
      <c r="BH1219" s="1"/>
      <c r="BI1219" s="1"/>
      <c r="BJ1219" s="1"/>
      <c r="BK1219" s="1"/>
      <c r="BL1219" s="1"/>
      <c r="BM1219" s="1"/>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row>
    <row r="1220" spans="1:101" s="9" customFormat="1" ht="15" customHeight="1">
      <c r="A1220" s="26"/>
      <c r="B1220" s="1"/>
      <c r="D1220" s="3"/>
      <c r="E1220" s="3"/>
      <c r="F1220" s="3"/>
      <c r="G1220" s="3"/>
      <c r="H1220" s="3"/>
      <c r="I1220" s="1"/>
      <c r="J1220" s="1"/>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1"/>
      <c r="AI1220" s="1"/>
      <c r="AJ1220" s="1"/>
      <c r="AK1220" s="1"/>
      <c r="AL1220" s="1"/>
      <c r="AM1220" s="1"/>
      <c r="AN1220" s="1"/>
      <c r="AO1220" s="1"/>
      <c r="AP1220" s="1"/>
      <c r="AQ1220" s="1"/>
      <c r="AR1220" s="1"/>
      <c r="AS1220" s="1"/>
      <c r="AT1220" s="1"/>
      <c r="AU1220" s="1"/>
      <c r="AV1220" s="1"/>
      <c r="AW1220" s="1"/>
      <c r="AX1220" s="1"/>
      <c r="AY1220" s="1"/>
      <c r="AZ1220" s="1"/>
      <c r="BA1220" s="1"/>
      <c r="BB1220" s="1"/>
      <c r="BC1220" s="1"/>
      <c r="BD1220" s="1"/>
      <c r="BE1220" s="1"/>
      <c r="BF1220" s="1"/>
      <c r="BG1220" s="1"/>
      <c r="BH1220" s="1"/>
      <c r="BI1220" s="1"/>
      <c r="BJ1220" s="1"/>
      <c r="BK1220" s="1"/>
      <c r="BL1220" s="1"/>
      <c r="BM1220" s="1"/>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row>
    <row r="1221" spans="1:101" s="9" customFormat="1" ht="15" customHeight="1">
      <c r="A1221" s="26"/>
      <c r="B1221" s="1"/>
      <c r="D1221" s="3"/>
      <c r="E1221" s="3"/>
      <c r="F1221" s="3"/>
      <c r="G1221" s="3"/>
      <c r="H1221" s="3"/>
      <c r="I1221" s="1"/>
      <c r="J1221" s="1"/>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c r="AZ1221" s="1"/>
      <c r="BA1221" s="1"/>
      <c r="BB1221" s="1"/>
      <c r="BC1221" s="1"/>
      <c r="BD1221" s="1"/>
      <c r="BE1221" s="1"/>
      <c r="BF1221" s="1"/>
      <c r="BG1221" s="1"/>
      <c r="BH1221" s="1"/>
      <c r="BI1221" s="1"/>
      <c r="BJ1221" s="1"/>
      <c r="BK1221" s="1"/>
      <c r="BL1221" s="1"/>
      <c r="BM1221" s="1"/>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row>
    <row r="1222" spans="1:101" s="9" customFormat="1" ht="15" customHeight="1">
      <c r="A1222" s="26"/>
      <c r="B1222" s="1"/>
      <c r="D1222" s="3"/>
      <c r="E1222" s="3"/>
      <c r="F1222" s="3"/>
      <c r="G1222" s="3"/>
      <c r="H1222" s="3"/>
      <c r="I1222" s="1"/>
      <c r="J1222" s="1"/>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c r="AZ1222" s="1"/>
      <c r="BA1222" s="1"/>
      <c r="BB1222" s="1"/>
      <c r="BC1222" s="1"/>
      <c r="BD1222" s="1"/>
      <c r="BE1222" s="1"/>
      <c r="BF1222" s="1"/>
      <c r="BG1222" s="1"/>
      <c r="BH1222" s="1"/>
      <c r="BI1222" s="1"/>
      <c r="BJ1222" s="1"/>
      <c r="BK1222" s="1"/>
      <c r="BL1222" s="1"/>
      <c r="BM1222" s="1"/>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row>
    <row r="1223" spans="1:101" s="9" customFormat="1" ht="15" customHeight="1">
      <c r="A1223" s="26"/>
      <c r="B1223" s="1"/>
      <c r="D1223" s="3"/>
      <c r="E1223" s="3"/>
      <c r="F1223" s="3"/>
      <c r="G1223" s="3"/>
      <c r="H1223" s="3"/>
      <c r="I1223" s="1"/>
      <c r="J1223" s="1"/>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1"/>
      <c r="AI1223" s="1"/>
      <c r="AJ1223" s="1"/>
      <c r="AK1223" s="1"/>
      <c r="AL1223" s="1"/>
      <c r="AM1223" s="1"/>
      <c r="AN1223" s="1"/>
      <c r="AO1223" s="1"/>
      <c r="AP1223" s="1"/>
      <c r="AQ1223" s="1"/>
      <c r="AR1223" s="1"/>
      <c r="AS1223" s="1"/>
      <c r="AT1223" s="1"/>
      <c r="AU1223" s="1"/>
      <c r="AV1223" s="1"/>
      <c r="AW1223" s="1"/>
      <c r="AX1223" s="1"/>
      <c r="AY1223" s="1"/>
      <c r="AZ1223" s="1"/>
      <c r="BA1223" s="1"/>
      <c r="BB1223" s="1"/>
      <c r="BC1223" s="1"/>
      <c r="BD1223" s="1"/>
      <c r="BE1223" s="1"/>
      <c r="BF1223" s="1"/>
      <c r="BG1223" s="1"/>
      <c r="BH1223" s="1"/>
      <c r="BI1223" s="1"/>
      <c r="BJ1223" s="1"/>
      <c r="BK1223" s="1"/>
      <c r="BL1223" s="1"/>
      <c r="BM1223" s="1"/>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row>
    <row r="1224" spans="1:101" s="9" customFormat="1" ht="15" customHeight="1">
      <c r="A1224" s="26"/>
      <c r="B1224" s="1"/>
      <c r="D1224" s="3"/>
      <c r="E1224" s="3"/>
      <c r="F1224" s="3"/>
      <c r="G1224" s="3"/>
      <c r="H1224" s="3"/>
      <c r="I1224" s="1"/>
      <c r="J1224" s="1"/>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1"/>
      <c r="AY1224" s="1"/>
      <c r="AZ1224" s="1"/>
      <c r="BA1224" s="1"/>
      <c r="BB1224" s="1"/>
      <c r="BC1224" s="1"/>
      <c r="BD1224" s="1"/>
      <c r="BE1224" s="1"/>
      <c r="BF1224" s="1"/>
      <c r="BG1224" s="1"/>
      <c r="BH1224" s="1"/>
      <c r="BI1224" s="1"/>
      <c r="BJ1224" s="1"/>
      <c r="BK1224" s="1"/>
      <c r="BL1224" s="1"/>
      <c r="BM1224" s="1"/>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row>
    <row r="1225" spans="1:101" s="9" customFormat="1" ht="15" customHeight="1">
      <c r="A1225" s="26"/>
      <c r="B1225" s="1"/>
      <c r="D1225" s="3"/>
      <c r="E1225" s="3"/>
      <c r="F1225" s="3"/>
      <c r="G1225" s="3"/>
      <c r="H1225" s="3"/>
      <c r="I1225" s="1"/>
      <c r="J1225" s="1"/>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1"/>
      <c r="AI1225" s="1"/>
      <c r="AJ1225" s="1"/>
      <c r="AK1225" s="1"/>
      <c r="AL1225" s="1"/>
      <c r="AM1225" s="1"/>
      <c r="AN1225" s="1"/>
      <c r="AO1225" s="1"/>
      <c r="AP1225" s="1"/>
      <c r="AQ1225" s="1"/>
      <c r="AR1225" s="1"/>
      <c r="AS1225" s="1"/>
      <c r="AT1225" s="1"/>
      <c r="AU1225" s="1"/>
      <c r="AV1225" s="1"/>
      <c r="AW1225" s="1"/>
      <c r="AX1225" s="1"/>
      <c r="AY1225" s="1"/>
      <c r="AZ1225" s="1"/>
      <c r="BA1225" s="1"/>
      <c r="BB1225" s="1"/>
      <c r="BC1225" s="1"/>
      <c r="BD1225" s="1"/>
      <c r="BE1225" s="1"/>
      <c r="BF1225" s="1"/>
      <c r="BG1225" s="1"/>
      <c r="BH1225" s="1"/>
      <c r="BI1225" s="1"/>
      <c r="BJ1225" s="1"/>
      <c r="BK1225" s="1"/>
      <c r="BL1225" s="1"/>
      <c r="BM1225" s="1"/>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row>
    <row r="1226" spans="1:101" s="9" customFormat="1" ht="15" customHeight="1">
      <c r="A1226" s="26"/>
      <c r="B1226" s="1"/>
      <c r="D1226" s="3"/>
      <c r="E1226" s="3"/>
      <c r="F1226" s="3"/>
      <c r="G1226" s="3"/>
      <c r="H1226" s="3"/>
      <c r="I1226" s="1"/>
      <c r="J1226" s="1"/>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1"/>
      <c r="AY1226" s="1"/>
      <c r="AZ1226" s="1"/>
      <c r="BA1226" s="1"/>
      <c r="BB1226" s="1"/>
      <c r="BC1226" s="1"/>
      <c r="BD1226" s="1"/>
      <c r="BE1226" s="1"/>
      <c r="BF1226" s="1"/>
      <c r="BG1226" s="1"/>
      <c r="BH1226" s="1"/>
      <c r="BI1226" s="1"/>
      <c r="BJ1226" s="1"/>
      <c r="BK1226" s="1"/>
      <c r="BL1226" s="1"/>
      <c r="BM1226" s="1"/>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row>
    <row r="1227" spans="1:101" s="9" customFormat="1" ht="15" customHeight="1">
      <c r="A1227" s="26"/>
      <c r="B1227" s="1"/>
      <c r="D1227" s="3"/>
      <c r="E1227" s="3"/>
      <c r="F1227" s="3"/>
      <c r="G1227" s="3"/>
      <c r="H1227" s="3"/>
      <c r="I1227" s="1"/>
      <c r="J1227" s="1"/>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1"/>
      <c r="AI1227" s="1"/>
      <c r="AJ1227" s="1"/>
      <c r="AK1227" s="1"/>
      <c r="AL1227" s="1"/>
      <c r="AM1227" s="1"/>
      <c r="AN1227" s="1"/>
      <c r="AO1227" s="1"/>
      <c r="AP1227" s="1"/>
      <c r="AQ1227" s="1"/>
      <c r="AR1227" s="1"/>
      <c r="AS1227" s="1"/>
      <c r="AT1227" s="1"/>
      <c r="AU1227" s="1"/>
      <c r="AV1227" s="1"/>
      <c r="AW1227" s="1"/>
      <c r="AX1227" s="1"/>
      <c r="AY1227" s="1"/>
      <c r="AZ1227" s="1"/>
      <c r="BA1227" s="1"/>
      <c r="BB1227" s="1"/>
      <c r="BC1227" s="1"/>
      <c r="BD1227" s="1"/>
      <c r="BE1227" s="1"/>
      <c r="BF1227" s="1"/>
      <c r="BG1227" s="1"/>
      <c r="BH1227" s="1"/>
      <c r="BI1227" s="1"/>
      <c r="BJ1227" s="1"/>
      <c r="BK1227" s="1"/>
      <c r="BL1227" s="1"/>
      <c r="BM1227" s="1"/>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row>
    <row r="1228" spans="1:101" s="9" customFormat="1" ht="15" customHeight="1">
      <c r="A1228" s="26"/>
      <c r="B1228" s="1"/>
      <c r="D1228" s="3"/>
      <c r="E1228" s="3"/>
      <c r="F1228" s="3"/>
      <c r="G1228" s="3"/>
      <c r="H1228" s="3"/>
      <c r="I1228" s="1"/>
      <c r="J1228" s="1"/>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1"/>
      <c r="AI1228" s="1"/>
      <c r="AJ1228" s="1"/>
      <c r="AK1228" s="1"/>
      <c r="AL1228" s="1"/>
      <c r="AM1228" s="1"/>
      <c r="AN1228" s="1"/>
      <c r="AO1228" s="1"/>
      <c r="AP1228" s="1"/>
      <c r="AQ1228" s="1"/>
      <c r="AR1228" s="1"/>
      <c r="AS1228" s="1"/>
      <c r="AT1228" s="1"/>
      <c r="AU1228" s="1"/>
      <c r="AV1228" s="1"/>
      <c r="AW1228" s="1"/>
      <c r="AX1228" s="1"/>
      <c r="AY1228" s="1"/>
      <c r="AZ1228" s="1"/>
      <c r="BA1228" s="1"/>
      <c r="BB1228" s="1"/>
      <c r="BC1228" s="1"/>
      <c r="BD1228" s="1"/>
      <c r="BE1228" s="1"/>
      <c r="BF1228" s="1"/>
      <c r="BG1228" s="1"/>
      <c r="BH1228" s="1"/>
      <c r="BI1228" s="1"/>
      <c r="BJ1228" s="1"/>
      <c r="BK1228" s="1"/>
      <c r="BL1228" s="1"/>
      <c r="BM1228" s="1"/>
      <c r="BN1228" s="1"/>
      <c r="BO1228" s="1"/>
      <c r="BP1228" s="1"/>
      <c r="BQ1228" s="1"/>
      <c r="BR1228" s="1"/>
      <c r="BS1228" s="1"/>
      <c r="BT1228" s="1"/>
      <c r="BU1228" s="1"/>
      <c r="BV1228" s="1"/>
      <c r="BW1228" s="1"/>
      <c r="BX1228" s="1"/>
      <c r="BY1228" s="1"/>
      <c r="BZ1228" s="1"/>
      <c r="CA1228" s="1"/>
      <c r="CB1228" s="1"/>
      <c r="CC1228" s="1"/>
      <c r="CD1228" s="1"/>
      <c r="CE1228" s="1"/>
      <c r="CF1228" s="1"/>
      <c r="CG1228" s="1"/>
      <c r="CH1228" s="1"/>
      <c r="CI1228" s="1"/>
      <c r="CJ1228" s="1"/>
      <c r="CK1228" s="1"/>
      <c r="CL1228" s="1"/>
      <c r="CM1228" s="1"/>
      <c r="CN1228" s="1"/>
      <c r="CO1228" s="1"/>
      <c r="CP1228" s="1"/>
      <c r="CQ1228" s="1"/>
      <c r="CR1228" s="1"/>
      <c r="CS1228" s="1"/>
      <c r="CT1228" s="1"/>
      <c r="CU1228" s="1"/>
      <c r="CV1228" s="1"/>
      <c r="CW1228" s="1"/>
    </row>
    <row r="1229" spans="1:101" s="9" customFormat="1" ht="15" customHeight="1">
      <c r="A1229" s="26"/>
      <c r="B1229" s="1"/>
      <c r="D1229" s="3"/>
      <c r="E1229" s="3"/>
      <c r="F1229" s="3"/>
      <c r="G1229" s="3"/>
      <c r="H1229" s="3"/>
      <c r="I1229" s="1"/>
      <c r="J1229" s="1"/>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1"/>
      <c r="AI1229" s="1"/>
      <c r="AJ1229" s="1"/>
      <c r="AK1229" s="1"/>
      <c r="AL1229" s="1"/>
      <c r="AM1229" s="1"/>
      <c r="AN1229" s="1"/>
      <c r="AO1229" s="1"/>
      <c r="AP1229" s="1"/>
      <c r="AQ1229" s="1"/>
      <c r="AR1229" s="1"/>
      <c r="AS1229" s="1"/>
      <c r="AT1229" s="1"/>
      <c r="AU1229" s="1"/>
      <c r="AV1229" s="1"/>
      <c r="AW1229" s="1"/>
      <c r="AX1229" s="1"/>
      <c r="AY1229" s="1"/>
      <c r="AZ1229" s="1"/>
      <c r="BA1229" s="1"/>
      <c r="BB1229" s="1"/>
      <c r="BC1229" s="1"/>
      <c r="BD1229" s="1"/>
      <c r="BE1229" s="1"/>
      <c r="BF1229" s="1"/>
      <c r="BG1229" s="1"/>
      <c r="BH1229" s="1"/>
      <c r="BI1229" s="1"/>
      <c r="BJ1229" s="1"/>
      <c r="BK1229" s="1"/>
      <c r="BL1229" s="1"/>
      <c r="BM1229" s="1"/>
      <c r="BN1229" s="1"/>
      <c r="BO1229" s="1"/>
      <c r="BP1229" s="1"/>
      <c r="BQ1229" s="1"/>
      <c r="BR1229" s="1"/>
      <c r="BS1229" s="1"/>
      <c r="BT1229" s="1"/>
      <c r="BU1229" s="1"/>
      <c r="BV1229" s="1"/>
      <c r="BW1229" s="1"/>
      <c r="BX1229" s="1"/>
      <c r="BY1229" s="1"/>
      <c r="BZ1229" s="1"/>
      <c r="CA1229" s="1"/>
      <c r="CB1229" s="1"/>
      <c r="CC1229" s="1"/>
      <c r="CD1229" s="1"/>
      <c r="CE1229" s="1"/>
      <c r="CF1229" s="1"/>
      <c r="CG1229" s="1"/>
      <c r="CH1229" s="1"/>
      <c r="CI1229" s="1"/>
      <c r="CJ1229" s="1"/>
      <c r="CK1229" s="1"/>
      <c r="CL1229" s="1"/>
      <c r="CM1229" s="1"/>
      <c r="CN1229" s="1"/>
      <c r="CO1229" s="1"/>
      <c r="CP1229" s="1"/>
      <c r="CQ1229" s="1"/>
      <c r="CR1229" s="1"/>
      <c r="CS1229" s="1"/>
      <c r="CT1229" s="1"/>
      <c r="CU1229" s="1"/>
      <c r="CV1229" s="1"/>
      <c r="CW1229" s="1"/>
    </row>
    <row r="1230" spans="1:101" s="9" customFormat="1" ht="15" customHeight="1">
      <c r="A1230" s="26"/>
      <c r="B1230" s="1"/>
      <c r="D1230" s="3"/>
      <c r="E1230" s="3"/>
      <c r="F1230" s="3"/>
      <c r="G1230" s="3"/>
      <c r="H1230" s="3"/>
      <c r="I1230" s="1"/>
      <c r="J1230" s="1"/>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1"/>
      <c r="AI1230" s="1"/>
      <c r="AJ1230" s="1"/>
      <c r="AK1230" s="1"/>
      <c r="AL1230" s="1"/>
      <c r="AM1230" s="1"/>
      <c r="AN1230" s="1"/>
      <c r="AO1230" s="1"/>
      <c r="AP1230" s="1"/>
      <c r="AQ1230" s="1"/>
      <c r="AR1230" s="1"/>
      <c r="AS1230" s="1"/>
      <c r="AT1230" s="1"/>
      <c r="AU1230" s="1"/>
      <c r="AV1230" s="1"/>
      <c r="AW1230" s="1"/>
      <c r="AX1230" s="1"/>
      <c r="AY1230" s="1"/>
      <c r="AZ1230" s="1"/>
      <c r="BA1230" s="1"/>
      <c r="BB1230" s="1"/>
      <c r="BC1230" s="1"/>
      <c r="BD1230" s="1"/>
      <c r="BE1230" s="1"/>
      <c r="BF1230" s="1"/>
      <c r="BG1230" s="1"/>
      <c r="BH1230" s="1"/>
      <c r="BI1230" s="1"/>
      <c r="BJ1230" s="1"/>
      <c r="BK1230" s="1"/>
      <c r="BL1230" s="1"/>
      <c r="BM1230" s="1"/>
      <c r="BN1230" s="1"/>
      <c r="BO1230" s="1"/>
      <c r="BP1230" s="1"/>
      <c r="BQ1230" s="1"/>
      <c r="BR1230" s="1"/>
      <c r="BS1230" s="1"/>
      <c r="BT1230" s="1"/>
      <c r="BU1230" s="1"/>
      <c r="BV1230" s="1"/>
      <c r="BW1230" s="1"/>
      <c r="BX1230" s="1"/>
      <c r="BY1230" s="1"/>
      <c r="BZ1230" s="1"/>
      <c r="CA1230" s="1"/>
      <c r="CB1230" s="1"/>
      <c r="CC1230" s="1"/>
      <c r="CD1230" s="1"/>
      <c r="CE1230" s="1"/>
      <c r="CF1230" s="1"/>
      <c r="CG1230" s="1"/>
      <c r="CH1230" s="1"/>
      <c r="CI1230" s="1"/>
      <c r="CJ1230" s="1"/>
      <c r="CK1230" s="1"/>
      <c r="CL1230" s="1"/>
      <c r="CM1230" s="1"/>
      <c r="CN1230" s="1"/>
      <c r="CO1230" s="1"/>
      <c r="CP1230" s="1"/>
      <c r="CQ1230" s="1"/>
      <c r="CR1230" s="1"/>
      <c r="CS1230" s="1"/>
      <c r="CT1230" s="1"/>
      <c r="CU1230" s="1"/>
      <c r="CV1230" s="1"/>
      <c r="CW1230" s="1"/>
    </row>
    <row r="1231" spans="1:101" s="9" customFormat="1" ht="15" customHeight="1">
      <c r="A1231" s="26"/>
      <c r="B1231" s="1"/>
      <c r="D1231" s="3"/>
      <c r="E1231" s="3"/>
      <c r="F1231" s="3"/>
      <c r="G1231" s="3"/>
      <c r="H1231" s="3"/>
      <c r="I1231" s="1"/>
      <c r="J1231" s="1"/>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1"/>
      <c r="AI1231" s="1"/>
      <c r="AJ1231" s="1"/>
      <c r="AK1231" s="1"/>
      <c r="AL1231" s="1"/>
      <c r="AM1231" s="1"/>
      <c r="AN1231" s="1"/>
      <c r="AO1231" s="1"/>
      <c r="AP1231" s="1"/>
      <c r="AQ1231" s="1"/>
      <c r="AR1231" s="1"/>
      <c r="AS1231" s="1"/>
      <c r="AT1231" s="1"/>
      <c r="AU1231" s="1"/>
      <c r="AV1231" s="1"/>
      <c r="AW1231" s="1"/>
      <c r="AX1231" s="1"/>
      <c r="AY1231" s="1"/>
      <c r="AZ1231" s="1"/>
      <c r="BA1231" s="1"/>
      <c r="BB1231" s="1"/>
      <c r="BC1231" s="1"/>
      <c r="BD1231" s="1"/>
      <c r="BE1231" s="1"/>
      <c r="BF1231" s="1"/>
      <c r="BG1231" s="1"/>
      <c r="BH1231" s="1"/>
      <c r="BI1231" s="1"/>
      <c r="BJ1231" s="1"/>
      <c r="BK1231" s="1"/>
      <c r="BL1231" s="1"/>
      <c r="BM1231" s="1"/>
      <c r="BN1231" s="1"/>
      <c r="BO1231" s="1"/>
      <c r="BP1231" s="1"/>
      <c r="BQ1231" s="1"/>
      <c r="BR1231" s="1"/>
      <c r="BS1231" s="1"/>
      <c r="BT1231" s="1"/>
      <c r="BU1231" s="1"/>
      <c r="BV1231" s="1"/>
      <c r="BW1231" s="1"/>
      <c r="BX1231" s="1"/>
      <c r="BY1231" s="1"/>
      <c r="BZ1231" s="1"/>
      <c r="CA1231" s="1"/>
      <c r="CB1231" s="1"/>
      <c r="CC1231" s="1"/>
      <c r="CD1231" s="1"/>
      <c r="CE1231" s="1"/>
      <c r="CF1231" s="1"/>
      <c r="CG1231" s="1"/>
      <c r="CH1231" s="1"/>
      <c r="CI1231" s="1"/>
      <c r="CJ1231" s="1"/>
      <c r="CK1231" s="1"/>
      <c r="CL1231" s="1"/>
      <c r="CM1231" s="1"/>
      <c r="CN1231" s="1"/>
      <c r="CO1231" s="1"/>
      <c r="CP1231" s="1"/>
      <c r="CQ1231" s="1"/>
      <c r="CR1231" s="1"/>
      <c r="CS1231" s="1"/>
      <c r="CT1231" s="1"/>
      <c r="CU1231" s="1"/>
      <c r="CV1231" s="1"/>
      <c r="CW1231" s="1"/>
    </row>
    <row r="1232" spans="1:101" s="9" customFormat="1" ht="15" customHeight="1">
      <c r="A1232" s="26"/>
      <c r="B1232" s="1"/>
      <c r="D1232" s="3"/>
      <c r="E1232" s="3"/>
      <c r="F1232" s="3"/>
      <c r="G1232" s="3"/>
      <c r="H1232" s="3"/>
      <c r="I1232" s="1"/>
      <c r="J1232" s="1"/>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1"/>
      <c r="AI1232" s="1"/>
      <c r="AJ1232" s="1"/>
      <c r="AK1232" s="1"/>
      <c r="AL1232" s="1"/>
      <c r="AM1232" s="1"/>
      <c r="AN1232" s="1"/>
      <c r="AO1232" s="1"/>
      <c r="AP1232" s="1"/>
      <c r="AQ1232" s="1"/>
      <c r="AR1232" s="1"/>
      <c r="AS1232" s="1"/>
      <c r="AT1232" s="1"/>
      <c r="AU1232" s="1"/>
      <c r="AV1232" s="1"/>
      <c r="AW1232" s="1"/>
      <c r="AX1232" s="1"/>
      <c r="AY1232" s="1"/>
      <c r="AZ1232" s="1"/>
      <c r="BA1232" s="1"/>
      <c r="BB1232" s="1"/>
      <c r="BC1232" s="1"/>
      <c r="BD1232" s="1"/>
      <c r="BE1232" s="1"/>
      <c r="BF1232" s="1"/>
      <c r="BG1232" s="1"/>
      <c r="BH1232" s="1"/>
      <c r="BI1232" s="1"/>
      <c r="BJ1232" s="1"/>
      <c r="BK1232" s="1"/>
      <c r="BL1232" s="1"/>
      <c r="BM1232" s="1"/>
      <c r="BN1232" s="1"/>
      <c r="BO1232" s="1"/>
      <c r="BP1232" s="1"/>
      <c r="BQ1232" s="1"/>
      <c r="BR1232" s="1"/>
      <c r="BS1232" s="1"/>
      <c r="BT1232" s="1"/>
      <c r="BU1232" s="1"/>
      <c r="BV1232" s="1"/>
      <c r="BW1232" s="1"/>
      <c r="BX1232" s="1"/>
      <c r="BY1232" s="1"/>
      <c r="BZ1232" s="1"/>
      <c r="CA1232" s="1"/>
      <c r="CB1232" s="1"/>
      <c r="CC1232" s="1"/>
      <c r="CD1232" s="1"/>
      <c r="CE1232" s="1"/>
      <c r="CF1232" s="1"/>
      <c r="CG1232" s="1"/>
      <c r="CH1232" s="1"/>
      <c r="CI1232" s="1"/>
      <c r="CJ1232" s="1"/>
      <c r="CK1232" s="1"/>
      <c r="CL1232" s="1"/>
      <c r="CM1232" s="1"/>
      <c r="CN1232" s="1"/>
      <c r="CO1232" s="1"/>
      <c r="CP1232" s="1"/>
      <c r="CQ1232" s="1"/>
      <c r="CR1232" s="1"/>
      <c r="CS1232" s="1"/>
      <c r="CT1232" s="1"/>
      <c r="CU1232" s="1"/>
      <c r="CV1232" s="1"/>
      <c r="CW1232" s="1"/>
    </row>
    <row r="1233" spans="1:101" s="9" customFormat="1" ht="15" customHeight="1">
      <c r="A1233" s="26"/>
      <c r="B1233" s="1"/>
      <c r="D1233" s="3"/>
      <c r="E1233" s="3"/>
      <c r="F1233" s="3"/>
      <c r="G1233" s="3"/>
      <c r="H1233" s="3"/>
      <c r="I1233" s="1"/>
      <c r="J1233" s="1"/>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1"/>
      <c r="AI1233" s="1"/>
      <c r="AJ1233" s="1"/>
      <c r="AK1233" s="1"/>
      <c r="AL1233" s="1"/>
      <c r="AM1233" s="1"/>
      <c r="AN1233" s="1"/>
      <c r="AO1233" s="1"/>
      <c r="AP1233" s="1"/>
      <c r="AQ1233" s="1"/>
      <c r="AR1233" s="1"/>
      <c r="AS1233" s="1"/>
      <c r="AT1233" s="1"/>
      <c r="AU1233" s="1"/>
      <c r="AV1233" s="1"/>
      <c r="AW1233" s="1"/>
      <c r="AX1233" s="1"/>
      <c r="AY1233" s="1"/>
      <c r="AZ1233" s="1"/>
      <c r="BA1233" s="1"/>
      <c r="BB1233" s="1"/>
      <c r="BC1233" s="1"/>
      <c r="BD1233" s="1"/>
      <c r="BE1233" s="1"/>
      <c r="BF1233" s="1"/>
      <c r="BG1233" s="1"/>
      <c r="BH1233" s="1"/>
      <c r="BI1233" s="1"/>
      <c r="BJ1233" s="1"/>
      <c r="BK1233" s="1"/>
      <c r="BL1233" s="1"/>
      <c r="BM1233" s="1"/>
      <c r="BN1233" s="1"/>
      <c r="BO1233" s="1"/>
      <c r="BP1233" s="1"/>
      <c r="BQ1233" s="1"/>
      <c r="BR1233" s="1"/>
      <c r="BS1233" s="1"/>
      <c r="BT1233" s="1"/>
      <c r="BU1233" s="1"/>
      <c r="BV1233" s="1"/>
      <c r="BW1233" s="1"/>
      <c r="BX1233" s="1"/>
      <c r="BY1233" s="1"/>
      <c r="BZ1233" s="1"/>
      <c r="CA1233" s="1"/>
      <c r="CB1233" s="1"/>
      <c r="CC1233" s="1"/>
      <c r="CD1233" s="1"/>
      <c r="CE1233" s="1"/>
      <c r="CF1233" s="1"/>
      <c r="CG1233" s="1"/>
      <c r="CH1233" s="1"/>
      <c r="CI1233" s="1"/>
      <c r="CJ1233" s="1"/>
      <c r="CK1233" s="1"/>
      <c r="CL1233" s="1"/>
      <c r="CM1233" s="1"/>
      <c r="CN1233" s="1"/>
      <c r="CO1233" s="1"/>
      <c r="CP1233" s="1"/>
      <c r="CQ1233" s="1"/>
      <c r="CR1233" s="1"/>
      <c r="CS1233" s="1"/>
      <c r="CT1233" s="1"/>
      <c r="CU1233" s="1"/>
      <c r="CV1233" s="1"/>
      <c r="CW1233" s="1"/>
    </row>
    <row r="1234" spans="1:101" s="9" customFormat="1" ht="15" customHeight="1">
      <c r="A1234" s="26"/>
      <c r="B1234" s="1"/>
      <c r="D1234" s="3"/>
      <c r="E1234" s="3"/>
      <c r="F1234" s="3"/>
      <c r="G1234" s="3"/>
      <c r="H1234" s="3"/>
      <c r="I1234" s="1"/>
      <c r="J1234" s="1"/>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1"/>
      <c r="AI1234" s="1"/>
      <c r="AJ1234" s="1"/>
      <c r="AK1234" s="1"/>
      <c r="AL1234" s="1"/>
      <c r="AM1234" s="1"/>
      <c r="AN1234" s="1"/>
      <c r="AO1234" s="1"/>
      <c r="AP1234" s="1"/>
      <c r="AQ1234" s="1"/>
      <c r="AR1234" s="1"/>
      <c r="AS1234" s="1"/>
      <c r="AT1234" s="1"/>
      <c r="AU1234" s="1"/>
      <c r="AV1234" s="1"/>
      <c r="AW1234" s="1"/>
      <c r="AX1234" s="1"/>
      <c r="AY1234" s="1"/>
      <c r="AZ1234" s="1"/>
      <c r="BA1234" s="1"/>
      <c r="BB1234" s="1"/>
      <c r="BC1234" s="1"/>
      <c r="BD1234" s="1"/>
      <c r="BE1234" s="1"/>
      <c r="BF1234" s="1"/>
      <c r="BG1234" s="1"/>
      <c r="BH1234" s="1"/>
      <c r="BI1234" s="1"/>
      <c r="BJ1234" s="1"/>
      <c r="BK1234" s="1"/>
      <c r="BL1234" s="1"/>
      <c r="BM1234" s="1"/>
      <c r="BN1234" s="1"/>
      <c r="BO1234" s="1"/>
      <c r="BP1234" s="1"/>
      <c r="BQ1234" s="1"/>
      <c r="BR1234" s="1"/>
      <c r="BS1234" s="1"/>
      <c r="BT1234" s="1"/>
      <c r="BU1234" s="1"/>
      <c r="BV1234" s="1"/>
      <c r="BW1234" s="1"/>
      <c r="BX1234" s="1"/>
      <c r="BY1234" s="1"/>
      <c r="BZ1234" s="1"/>
      <c r="CA1234" s="1"/>
      <c r="CB1234" s="1"/>
      <c r="CC1234" s="1"/>
      <c r="CD1234" s="1"/>
      <c r="CE1234" s="1"/>
      <c r="CF1234" s="1"/>
      <c r="CG1234" s="1"/>
      <c r="CH1234" s="1"/>
      <c r="CI1234" s="1"/>
      <c r="CJ1234" s="1"/>
      <c r="CK1234" s="1"/>
      <c r="CL1234" s="1"/>
      <c r="CM1234" s="1"/>
      <c r="CN1234" s="1"/>
      <c r="CO1234" s="1"/>
      <c r="CP1234" s="1"/>
      <c r="CQ1234" s="1"/>
      <c r="CR1234" s="1"/>
      <c r="CS1234" s="1"/>
      <c r="CT1234" s="1"/>
      <c r="CU1234" s="1"/>
      <c r="CV1234" s="1"/>
      <c r="CW1234" s="1"/>
    </row>
    <row r="1235" spans="1:101" s="9" customFormat="1" ht="15" customHeight="1">
      <c r="A1235" s="26"/>
      <c r="B1235" s="1"/>
      <c r="D1235" s="3"/>
      <c r="E1235" s="3"/>
      <c r="F1235" s="3"/>
      <c r="G1235" s="3"/>
      <c r="H1235" s="3"/>
      <c r="I1235" s="1"/>
      <c r="J1235" s="1"/>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1"/>
      <c r="AI1235" s="1"/>
      <c r="AJ1235" s="1"/>
      <c r="AK1235" s="1"/>
      <c r="AL1235" s="1"/>
      <c r="AM1235" s="1"/>
      <c r="AN1235" s="1"/>
      <c r="AO1235" s="1"/>
      <c r="AP1235" s="1"/>
      <c r="AQ1235" s="1"/>
      <c r="AR1235" s="1"/>
      <c r="AS1235" s="1"/>
      <c r="AT1235" s="1"/>
      <c r="AU1235" s="1"/>
      <c r="AV1235" s="1"/>
      <c r="AW1235" s="1"/>
      <c r="AX1235" s="1"/>
      <c r="AY1235" s="1"/>
      <c r="AZ1235" s="1"/>
      <c r="BA1235" s="1"/>
      <c r="BB1235" s="1"/>
      <c r="BC1235" s="1"/>
      <c r="BD1235" s="1"/>
      <c r="BE1235" s="1"/>
      <c r="BF1235" s="1"/>
      <c r="BG1235" s="1"/>
      <c r="BH1235" s="1"/>
      <c r="BI1235" s="1"/>
      <c r="BJ1235" s="1"/>
      <c r="BK1235" s="1"/>
      <c r="BL1235" s="1"/>
      <c r="BM1235" s="1"/>
      <c r="BN1235" s="1"/>
      <c r="BO1235" s="1"/>
      <c r="BP1235" s="1"/>
      <c r="BQ1235" s="1"/>
      <c r="BR1235" s="1"/>
      <c r="BS1235" s="1"/>
      <c r="BT1235" s="1"/>
      <c r="BU1235" s="1"/>
      <c r="BV1235" s="1"/>
      <c r="BW1235" s="1"/>
      <c r="BX1235" s="1"/>
      <c r="BY1235" s="1"/>
      <c r="BZ1235" s="1"/>
      <c r="CA1235" s="1"/>
      <c r="CB1235" s="1"/>
      <c r="CC1235" s="1"/>
      <c r="CD1235" s="1"/>
      <c r="CE1235" s="1"/>
      <c r="CF1235" s="1"/>
      <c r="CG1235" s="1"/>
      <c r="CH1235" s="1"/>
      <c r="CI1235" s="1"/>
      <c r="CJ1235" s="1"/>
      <c r="CK1235" s="1"/>
      <c r="CL1235" s="1"/>
      <c r="CM1235" s="1"/>
      <c r="CN1235" s="1"/>
      <c r="CO1235" s="1"/>
      <c r="CP1235" s="1"/>
      <c r="CQ1235" s="1"/>
      <c r="CR1235" s="1"/>
      <c r="CS1235" s="1"/>
      <c r="CT1235" s="1"/>
      <c r="CU1235" s="1"/>
      <c r="CV1235" s="1"/>
      <c r="CW1235" s="1"/>
    </row>
    <row r="1236" spans="1:101" s="9" customFormat="1" ht="15" customHeight="1">
      <c r="A1236" s="26"/>
      <c r="B1236" s="1"/>
      <c r="D1236" s="3"/>
      <c r="E1236" s="3"/>
      <c r="F1236" s="3"/>
      <c r="G1236" s="3"/>
      <c r="H1236" s="3"/>
      <c r="I1236" s="1"/>
      <c r="J1236" s="1"/>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1"/>
      <c r="AI1236" s="1"/>
      <c r="AJ1236" s="1"/>
      <c r="AK1236" s="1"/>
      <c r="AL1236" s="1"/>
      <c r="AM1236" s="1"/>
      <c r="AN1236" s="1"/>
      <c r="AO1236" s="1"/>
      <c r="AP1236" s="1"/>
      <c r="AQ1236" s="1"/>
      <c r="AR1236" s="1"/>
      <c r="AS1236" s="1"/>
      <c r="AT1236" s="1"/>
      <c r="AU1236" s="1"/>
      <c r="AV1236" s="1"/>
      <c r="AW1236" s="1"/>
      <c r="AX1236" s="1"/>
      <c r="AY1236" s="1"/>
      <c r="AZ1236" s="1"/>
      <c r="BA1236" s="1"/>
      <c r="BB1236" s="1"/>
      <c r="BC1236" s="1"/>
      <c r="BD1236" s="1"/>
      <c r="BE1236" s="1"/>
      <c r="BF1236" s="1"/>
      <c r="BG1236" s="1"/>
      <c r="BH1236" s="1"/>
      <c r="BI1236" s="1"/>
      <c r="BJ1236" s="1"/>
      <c r="BK1236" s="1"/>
      <c r="BL1236" s="1"/>
      <c r="BM1236" s="1"/>
      <c r="BN1236" s="1"/>
      <c r="BO1236" s="1"/>
      <c r="BP1236" s="1"/>
      <c r="BQ1236" s="1"/>
      <c r="BR1236" s="1"/>
      <c r="BS1236" s="1"/>
      <c r="BT1236" s="1"/>
      <c r="BU1236" s="1"/>
      <c r="BV1236" s="1"/>
      <c r="BW1236" s="1"/>
      <c r="BX1236" s="1"/>
      <c r="BY1236" s="1"/>
      <c r="BZ1236" s="1"/>
      <c r="CA1236" s="1"/>
      <c r="CB1236" s="1"/>
      <c r="CC1236" s="1"/>
      <c r="CD1236" s="1"/>
      <c r="CE1236" s="1"/>
      <c r="CF1236" s="1"/>
      <c r="CG1236" s="1"/>
      <c r="CH1236" s="1"/>
      <c r="CI1236" s="1"/>
      <c r="CJ1236" s="1"/>
      <c r="CK1236" s="1"/>
      <c r="CL1236" s="1"/>
      <c r="CM1236" s="1"/>
      <c r="CN1236" s="1"/>
      <c r="CO1236" s="1"/>
      <c r="CP1236" s="1"/>
      <c r="CQ1236" s="1"/>
      <c r="CR1236" s="1"/>
      <c r="CS1236" s="1"/>
      <c r="CT1236" s="1"/>
      <c r="CU1236" s="1"/>
      <c r="CV1236" s="1"/>
      <c r="CW1236" s="1"/>
    </row>
    <row r="1237" spans="1:101" s="9" customFormat="1" ht="15" customHeight="1">
      <c r="A1237" s="26"/>
      <c r="B1237" s="1"/>
      <c r="D1237" s="3"/>
      <c r="E1237" s="3"/>
      <c r="F1237" s="3"/>
      <c r="G1237" s="3"/>
      <c r="H1237" s="3"/>
      <c r="I1237" s="1"/>
      <c r="J1237" s="1"/>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1"/>
      <c r="AI1237" s="1"/>
      <c r="AJ1237" s="1"/>
      <c r="AK1237" s="1"/>
      <c r="AL1237" s="1"/>
      <c r="AM1237" s="1"/>
      <c r="AN1237" s="1"/>
      <c r="AO1237" s="1"/>
      <c r="AP1237" s="1"/>
      <c r="AQ1237" s="1"/>
      <c r="AR1237" s="1"/>
      <c r="AS1237" s="1"/>
      <c r="AT1237" s="1"/>
      <c r="AU1237" s="1"/>
      <c r="AV1237" s="1"/>
      <c r="AW1237" s="1"/>
      <c r="AX1237" s="1"/>
      <c r="AY1237" s="1"/>
      <c r="AZ1237" s="1"/>
      <c r="BA1237" s="1"/>
      <c r="BB1237" s="1"/>
      <c r="BC1237" s="1"/>
      <c r="BD1237" s="1"/>
      <c r="BE1237" s="1"/>
      <c r="BF1237" s="1"/>
      <c r="BG1237" s="1"/>
      <c r="BH1237" s="1"/>
      <c r="BI1237" s="1"/>
      <c r="BJ1237" s="1"/>
      <c r="BK1237" s="1"/>
      <c r="BL1237" s="1"/>
      <c r="BM1237" s="1"/>
      <c r="BN1237" s="1"/>
      <c r="BO1237" s="1"/>
      <c r="BP1237" s="1"/>
      <c r="BQ1237" s="1"/>
      <c r="BR1237" s="1"/>
      <c r="BS1237" s="1"/>
      <c r="BT1237" s="1"/>
      <c r="BU1237" s="1"/>
      <c r="BV1237" s="1"/>
      <c r="BW1237" s="1"/>
      <c r="BX1237" s="1"/>
      <c r="BY1237" s="1"/>
      <c r="BZ1237" s="1"/>
      <c r="CA1237" s="1"/>
      <c r="CB1237" s="1"/>
      <c r="CC1237" s="1"/>
      <c r="CD1237" s="1"/>
      <c r="CE1237" s="1"/>
      <c r="CF1237" s="1"/>
      <c r="CG1237" s="1"/>
      <c r="CH1237" s="1"/>
      <c r="CI1237" s="1"/>
      <c r="CJ1237" s="1"/>
      <c r="CK1237" s="1"/>
      <c r="CL1237" s="1"/>
      <c r="CM1237" s="1"/>
      <c r="CN1237" s="1"/>
      <c r="CO1237" s="1"/>
      <c r="CP1237" s="1"/>
      <c r="CQ1237" s="1"/>
      <c r="CR1237" s="1"/>
      <c r="CS1237" s="1"/>
      <c r="CT1237" s="1"/>
      <c r="CU1237" s="1"/>
      <c r="CV1237" s="1"/>
      <c r="CW1237" s="1"/>
    </row>
    <row r="1238" spans="1:101" s="9" customFormat="1" ht="15" customHeight="1">
      <c r="A1238" s="26"/>
      <c r="B1238" s="1"/>
      <c r="D1238" s="3"/>
      <c r="E1238" s="3"/>
      <c r="F1238" s="3"/>
      <c r="G1238" s="3"/>
      <c r="H1238" s="3"/>
      <c r="I1238" s="1"/>
      <c r="J1238" s="1"/>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1"/>
      <c r="AI1238" s="1"/>
      <c r="AJ1238" s="1"/>
      <c r="AK1238" s="1"/>
      <c r="AL1238" s="1"/>
      <c r="AM1238" s="1"/>
      <c r="AN1238" s="1"/>
      <c r="AO1238" s="1"/>
      <c r="AP1238" s="1"/>
      <c r="AQ1238" s="1"/>
      <c r="AR1238" s="1"/>
      <c r="AS1238" s="1"/>
      <c r="AT1238" s="1"/>
      <c r="AU1238" s="1"/>
      <c r="AV1238" s="1"/>
      <c r="AW1238" s="1"/>
      <c r="AX1238" s="1"/>
      <c r="AY1238" s="1"/>
      <c r="AZ1238" s="1"/>
      <c r="BA1238" s="1"/>
      <c r="BB1238" s="1"/>
      <c r="BC1238" s="1"/>
      <c r="BD1238" s="1"/>
      <c r="BE1238" s="1"/>
      <c r="BF1238" s="1"/>
      <c r="BG1238" s="1"/>
      <c r="BH1238" s="1"/>
      <c r="BI1238" s="1"/>
      <c r="BJ1238" s="1"/>
      <c r="BK1238" s="1"/>
      <c r="BL1238" s="1"/>
      <c r="BM1238" s="1"/>
      <c r="BN1238" s="1"/>
      <c r="BO1238" s="1"/>
      <c r="BP1238" s="1"/>
      <c r="BQ1238" s="1"/>
      <c r="BR1238" s="1"/>
      <c r="BS1238" s="1"/>
      <c r="BT1238" s="1"/>
      <c r="BU1238" s="1"/>
      <c r="BV1238" s="1"/>
      <c r="BW1238" s="1"/>
      <c r="BX1238" s="1"/>
      <c r="BY1238" s="1"/>
      <c r="BZ1238" s="1"/>
      <c r="CA1238" s="1"/>
      <c r="CB1238" s="1"/>
      <c r="CC1238" s="1"/>
      <c r="CD1238" s="1"/>
      <c r="CE1238" s="1"/>
      <c r="CF1238" s="1"/>
      <c r="CG1238" s="1"/>
      <c r="CH1238" s="1"/>
      <c r="CI1238" s="1"/>
      <c r="CJ1238" s="1"/>
      <c r="CK1238" s="1"/>
      <c r="CL1238" s="1"/>
      <c r="CM1238" s="1"/>
      <c r="CN1238" s="1"/>
      <c r="CO1238" s="1"/>
      <c r="CP1238" s="1"/>
      <c r="CQ1238" s="1"/>
      <c r="CR1238" s="1"/>
      <c r="CS1238" s="1"/>
      <c r="CT1238" s="1"/>
      <c r="CU1238" s="1"/>
      <c r="CV1238" s="1"/>
      <c r="CW1238" s="1"/>
    </row>
    <row r="1239" spans="1:101" s="9" customFormat="1" ht="15" customHeight="1">
      <c r="A1239" s="26"/>
      <c r="B1239" s="1"/>
      <c r="D1239" s="3"/>
      <c r="E1239" s="3"/>
      <c r="F1239" s="3"/>
      <c r="G1239" s="3"/>
      <c r="H1239" s="3"/>
      <c r="I1239" s="1"/>
      <c r="J1239" s="1"/>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1"/>
      <c r="AI1239" s="1"/>
      <c r="AJ1239" s="1"/>
      <c r="AK1239" s="1"/>
      <c r="AL1239" s="1"/>
      <c r="AM1239" s="1"/>
      <c r="AN1239" s="1"/>
      <c r="AO1239" s="1"/>
      <c r="AP1239" s="1"/>
      <c r="AQ1239" s="1"/>
      <c r="AR1239" s="1"/>
      <c r="AS1239" s="1"/>
      <c r="AT1239" s="1"/>
      <c r="AU1239" s="1"/>
      <c r="AV1239" s="1"/>
      <c r="AW1239" s="1"/>
      <c r="AX1239" s="1"/>
      <c r="AY1239" s="1"/>
      <c r="AZ1239" s="1"/>
      <c r="BA1239" s="1"/>
      <c r="BB1239" s="1"/>
      <c r="BC1239" s="1"/>
      <c r="BD1239" s="1"/>
      <c r="BE1239" s="1"/>
      <c r="BF1239" s="1"/>
      <c r="BG1239" s="1"/>
      <c r="BH1239" s="1"/>
      <c r="BI1239" s="1"/>
      <c r="BJ1239" s="1"/>
      <c r="BK1239" s="1"/>
      <c r="BL1239" s="1"/>
      <c r="BM1239" s="1"/>
      <c r="BN1239" s="1"/>
      <c r="BO1239" s="1"/>
      <c r="BP1239" s="1"/>
      <c r="BQ1239" s="1"/>
      <c r="BR1239" s="1"/>
      <c r="BS1239" s="1"/>
      <c r="BT1239" s="1"/>
      <c r="BU1239" s="1"/>
      <c r="BV1239" s="1"/>
      <c r="BW1239" s="1"/>
      <c r="BX1239" s="1"/>
      <c r="BY1239" s="1"/>
      <c r="BZ1239" s="1"/>
      <c r="CA1239" s="1"/>
      <c r="CB1239" s="1"/>
      <c r="CC1239" s="1"/>
      <c r="CD1239" s="1"/>
      <c r="CE1239" s="1"/>
      <c r="CF1239" s="1"/>
      <c r="CG1239" s="1"/>
      <c r="CH1239" s="1"/>
      <c r="CI1239" s="1"/>
      <c r="CJ1239" s="1"/>
      <c r="CK1239" s="1"/>
      <c r="CL1239" s="1"/>
      <c r="CM1239" s="1"/>
      <c r="CN1239" s="1"/>
      <c r="CO1239" s="1"/>
      <c r="CP1239" s="1"/>
      <c r="CQ1239" s="1"/>
      <c r="CR1239" s="1"/>
      <c r="CS1239" s="1"/>
      <c r="CT1239" s="1"/>
      <c r="CU1239" s="1"/>
      <c r="CV1239" s="1"/>
      <c r="CW1239" s="1"/>
    </row>
    <row r="1240" spans="1:101" s="9" customFormat="1" ht="15" customHeight="1">
      <c r="A1240" s="26"/>
      <c r="B1240" s="1"/>
      <c r="D1240" s="3"/>
      <c r="E1240" s="3"/>
      <c r="F1240" s="3"/>
      <c r="G1240" s="3"/>
      <c r="H1240" s="3"/>
      <c r="I1240" s="1"/>
      <c r="J1240" s="1"/>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1"/>
      <c r="AI1240" s="1"/>
      <c r="AJ1240" s="1"/>
      <c r="AK1240" s="1"/>
      <c r="AL1240" s="1"/>
      <c r="AM1240" s="1"/>
      <c r="AN1240" s="1"/>
      <c r="AO1240" s="1"/>
      <c r="AP1240" s="1"/>
      <c r="AQ1240" s="1"/>
      <c r="AR1240" s="1"/>
      <c r="AS1240" s="1"/>
      <c r="AT1240" s="1"/>
      <c r="AU1240" s="1"/>
      <c r="AV1240" s="1"/>
      <c r="AW1240" s="1"/>
      <c r="AX1240" s="1"/>
      <c r="AY1240" s="1"/>
      <c r="AZ1240" s="1"/>
      <c r="BA1240" s="1"/>
      <c r="BB1240" s="1"/>
      <c r="BC1240" s="1"/>
      <c r="BD1240" s="1"/>
      <c r="BE1240" s="1"/>
      <c r="BF1240" s="1"/>
      <c r="BG1240" s="1"/>
      <c r="BH1240" s="1"/>
      <c r="BI1240" s="1"/>
      <c r="BJ1240" s="1"/>
      <c r="BK1240" s="1"/>
      <c r="BL1240" s="1"/>
      <c r="BM1240" s="1"/>
      <c r="BN1240" s="1"/>
      <c r="BO1240" s="1"/>
      <c r="BP1240" s="1"/>
      <c r="BQ1240" s="1"/>
      <c r="BR1240" s="1"/>
      <c r="BS1240" s="1"/>
      <c r="BT1240" s="1"/>
      <c r="BU1240" s="1"/>
      <c r="BV1240" s="1"/>
      <c r="BW1240" s="1"/>
      <c r="BX1240" s="1"/>
      <c r="BY1240" s="1"/>
      <c r="BZ1240" s="1"/>
      <c r="CA1240" s="1"/>
      <c r="CB1240" s="1"/>
      <c r="CC1240" s="1"/>
      <c r="CD1240" s="1"/>
      <c r="CE1240" s="1"/>
      <c r="CF1240" s="1"/>
      <c r="CG1240" s="1"/>
      <c r="CH1240" s="1"/>
      <c r="CI1240" s="1"/>
      <c r="CJ1240" s="1"/>
      <c r="CK1240" s="1"/>
      <c r="CL1240" s="1"/>
      <c r="CM1240" s="1"/>
      <c r="CN1240" s="1"/>
      <c r="CO1240" s="1"/>
      <c r="CP1240" s="1"/>
      <c r="CQ1240" s="1"/>
      <c r="CR1240" s="1"/>
      <c r="CS1240" s="1"/>
      <c r="CT1240" s="1"/>
      <c r="CU1240" s="1"/>
      <c r="CV1240" s="1"/>
      <c r="CW1240" s="1"/>
    </row>
    <row r="1241" spans="1:101" s="9" customFormat="1" ht="15" customHeight="1">
      <c r="A1241" s="26"/>
      <c r="B1241" s="1"/>
      <c r="D1241" s="3"/>
      <c r="E1241" s="3"/>
      <c r="F1241" s="3"/>
      <c r="G1241" s="3"/>
      <c r="H1241" s="3"/>
      <c r="I1241" s="1"/>
      <c r="J1241" s="1"/>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1"/>
      <c r="AI1241" s="1"/>
      <c r="AJ1241" s="1"/>
      <c r="AK1241" s="1"/>
      <c r="AL1241" s="1"/>
      <c r="AM1241" s="1"/>
      <c r="AN1241" s="1"/>
      <c r="AO1241" s="1"/>
      <c r="AP1241" s="1"/>
      <c r="AQ1241" s="1"/>
      <c r="AR1241" s="1"/>
      <c r="AS1241" s="1"/>
      <c r="AT1241" s="1"/>
      <c r="AU1241" s="1"/>
      <c r="AV1241" s="1"/>
      <c r="AW1241" s="1"/>
      <c r="AX1241" s="1"/>
      <c r="AY1241" s="1"/>
      <c r="AZ1241" s="1"/>
      <c r="BA1241" s="1"/>
      <c r="BB1241" s="1"/>
      <c r="BC1241" s="1"/>
      <c r="BD1241" s="1"/>
      <c r="BE1241" s="1"/>
      <c r="BF1241" s="1"/>
      <c r="BG1241" s="1"/>
      <c r="BH1241" s="1"/>
      <c r="BI1241" s="1"/>
      <c r="BJ1241" s="1"/>
      <c r="BK1241" s="1"/>
      <c r="BL1241" s="1"/>
      <c r="BM1241" s="1"/>
      <c r="BN1241" s="1"/>
      <c r="BO1241" s="1"/>
      <c r="BP1241" s="1"/>
      <c r="BQ1241" s="1"/>
      <c r="BR1241" s="1"/>
      <c r="BS1241" s="1"/>
      <c r="BT1241" s="1"/>
      <c r="BU1241" s="1"/>
      <c r="BV1241" s="1"/>
      <c r="BW1241" s="1"/>
      <c r="BX1241" s="1"/>
      <c r="BY1241" s="1"/>
      <c r="BZ1241" s="1"/>
      <c r="CA1241" s="1"/>
      <c r="CB1241" s="1"/>
      <c r="CC1241" s="1"/>
      <c r="CD1241" s="1"/>
      <c r="CE1241" s="1"/>
      <c r="CF1241" s="1"/>
      <c r="CG1241" s="1"/>
      <c r="CH1241" s="1"/>
      <c r="CI1241" s="1"/>
      <c r="CJ1241" s="1"/>
      <c r="CK1241" s="1"/>
      <c r="CL1241" s="1"/>
      <c r="CM1241" s="1"/>
      <c r="CN1241" s="1"/>
      <c r="CO1241" s="1"/>
      <c r="CP1241" s="1"/>
      <c r="CQ1241" s="1"/>
      <c r="CR1241" s="1"/>
      <c r="CS1241" s="1"/>
      <c r="CT1241" s="1"/>
      <c r="CU1241" s="1"/>
      <c r="CV1241" s="1"/>
      <c r="CW1241" s="1"/>
    </row>
    <row r="1242" spans="1:101" s="9" customFormat="1" ht="15" customHeight="1">
      <c r="A1242" s="26"/>
      <c r="B1242" s="1"/>
      <c r="D1242" s="3"/>
      <c r="E1242" s="3"/>
      <c r="F1242" s="3"/>
      <c r="G1242" s="3"/>
      <c r="H1242" s="3"/>
      <c r="I1242" s="1"/>
      <c r="J1242" s="1"/>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1"/>
      <c r="AI1242" s="1"/>
      <c r="AJ1242" s="1"/>
      <c r="AK1242" s="1"/>
      <c r="AL1242" s="1"/>
      <c r="AM1242" s="1"/>
      <c r="AN1242" s="1"/>
      <c r="AO1242" s="1"/>
      <c r="AP1242" s="1"/>
      <c r="AQ1242" s="1"/>
      <c r="AR1242" s="1"/>
      <c r="AS1242" s="1"/>
      <c r="AT1242" s="1"/>
      <c r="AU1242" s="1"/>
      <c r="AV1242" s="1"/>
      <c r="AW1242" s="1"/>
      <c r="AX1242" s="1"/>
      <c r="AY1242" s="1"/>
      <c r="AZ1242" s="1"/>
      <c r="BA1242" s="1"/>
      <c r="BB1242" s="1"/>
      <c r="BC1242" s="1"/>
      <c r="BD1242" s="1"/>
      <c r="BE1242" s="1"/>
      <c r="BF1242" s="1"/>
      <c r="BG1242" s="1"/>
      <c r="BH1242" s="1"/>
      <c r="BI1242" s="1"/>
      <c r="BJ1242" s="1"/>
      <c r="BK1242" s="1"/>
      <c r="BL1242" s="1"/>
      <c r="BM1242" s="1"/>
      <c r="BN1242" s="1"/>
      <c r="BO1242" s="1"/>
      <c r="BP1242" s="1"/>
      <c r="BQ1242" s="1"/>
      <c r="BR1242" s="1"/>
      <c r="BS1242" s="1"/>
      <c r="BT1242" s="1"/>
      <c r="BU1242" s="1"/>
      <c r="BV1242" s="1"/>
      <c r="BW1242" s="1"/>
      <c r="BX1242" s="1"/>
      <c r="BY1242" s="1"/>
      <c r="BZ1242" s="1"/>
      <c r="CA1242" s="1"/>
      <c r="CB1242" s="1"/>
      <c r="CC1242" s="1"/>
      <c r="CD1242" s="1"/>
      <c r="CE1242" s="1"/>
      <c r="CF1242" s="1"/>
      <c r="CG1242" s="1"/>
      <c r="CH1242" s="1"/>
      <c r="CI1242" s="1"/>
      <c r="CJ1242" s="1"/>
      <c r="CK1242" s="1"/>
      <c r="CL1242" s="1"/>
      <c r="CM1242" s="1"/>
      <c r="CN1242" s="1"/>
      <c r="CO1242" s="1"/>
      <c r="CP1242" s="1"/>
      <c r="CQ1242" s="1"/>
      <c r="CR1242" s="1"/>
      <c r="CS1242" s="1"/>
      <c r="CT1242" s="1"/>
      <c r="CU1242" s="1"/>
      <c r="CV1242" s="1"/>
      <c r="CW1242" s="1"/>
    </row>
    <row r="1243" spans="1:101" s="9" customFormat="1" ht="15" customHeight="1">
      <c r="A1243" s="26"/>
      <c r="B1243" s="1"/>
      <c r="D1243" s="3"/>
      <c r="E1243" s="3"/>
      <c r="F1243" s="3"/>
      <c r="G1243" s="3"/>
      <c r="H1243" s="3"/>
      <c r="I1243" s="1"/>
      <c r="J1243" s="1"/>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1"/>
      <c r="AI1243" s="1"/>
      <c r="AJ1243" s="1"/>
      <c r="AK1243" s="1"/>
      <c r="AL1243" s="1"/>
      <c r="AM1243" s="1"/>
      <c r="AN1243" s="1"/>
      <c r="AO1243" s="1"/>
      <c r="AP1243" s="1"/>
      <c r="AQ1243" s="1"/>
      <c r="AR1243" s="1"/>
      <c r="AS1243" s="1"/>
      <c r="AT1243" s="1"/>
      <c r="AU1243" s="1"/>
      <c r="AV1243" s="1"/>
      <c r="AW1243" s="1"/>
      <c r="AX1243" s="1"/>
      <c r="AY1243" s="1"/>
      <c r="AZ1243" s="1"/>
      <c r="BA1243" s="1"/>
      <c r="BB1243" s="1"/>
      <c r="BC1243" s="1"/>
      <c r="BD1243" s="1"/>
      <c r="BE1243" s="1"/>
      <c r="BF1243" s="1"/>
      <c r="BG1243" s="1"/>
      <c r="BH1243" s="1"/>
      <c r="BI1243" s="1"/>
      <c r="BJ1243" s="1"/>
      <c r="BK1243" s="1"/>
      <c r="BL1243" s="1"/>
      <c r="BM1243" s="1"/>
      <c r="BN1243" s="1"/>
      <c r="BO1243" s="1"/>
      <c r="BP1243" s="1"/>
      <c r="BQ1243" s="1"/>
      <c r="BR1243" s="1"/>
      <c r="BS1243" s="1"/>
      <c r="BT1243" s="1"/>
      <c r="BU1243" s="1"/>
      <c r="BV1243" s="1"/>
      <c r="BW1243" s="1"/>
      <c r="BX1243" s="1"/>
      <c r="BY1243" s="1"/>
      <c r="BZ1243" s="1"/>
      <c r="CA1243" s="1"/>
      <c r="CB1243" s="1"/>
      <c r="CC1243" s="1"/>
      <c r="CD1243" s="1"/>
      <c r="CE1243" s="1"/>
      <c r="CF1243" s="1"/>
      <c r="CG1243" s="1"/>
      <c r="CH1243" s="1"/>
      <c r="CI1243" s="1"/>
      <c r="CJ1243" s="1"/>
      <c r="CK1243" s="1"/>
      <c r="CL1243" s="1"/>
      <c r="CM1243" s="1"/>
      <c r="CN1243" s="1"/>
      <c r="CO1243" s="1"/>
      <c r="CP1243" s="1"/>
      <c r="CQ1243" s="1"/>
      <c r="CR1243" s="1"/>
      <c r="CS1243" s="1"/>
      <c r="CT1243" s="1"/>
      <c r="CU1243" s="1"/>
      <c r="CV1243" s="1"/>
      <c r="CW1243" s="1"/>
    </row>
    <row r="1244" spans="1:101" s="9" customFormat="1" ht="15" customHeight="1">
      <c r="A1244" s="26"/>
      <c r="B1244" s="1"/>
      <c r="D1244" s="3"/>
      <c r="E1244" s="3"/>
      <c r="F1244" s="3"/>
      <c r="G1244" s="3"/>
      <c r="H1244" s="3"/>
      <c r="I1244" s="1"/>
      <c r="J1244" s="1"/>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1"/>
      <c r="AI1244" s="1"/>
      <c r="AJ1244" s="1"/>
      <c r="AK1244" s="1"/>
      <c r="AL1244" s="1"/>
      <c r="AM1244" s="1"/>
      <c r="AN1244" s="1"/>
      <c r="AO1244" s="1"/>
      <c r="AP1244" s="1"/>
      <c r="AQ1244" s="1"/>
      <c r="AR1244" s="1"/>
      <c r="AS1244" s="1"/>
      <c r="AT1244" s="1"/>
      <c r="AU1244" s="1"/>
      <c r="AV1244" s="1"/>
      <c r="AW1244" s="1"/>
      <c r="AX1244" s="1"/>
      <c r="AY1244" s="1"/>
      <c r="AZ1244" s="1"/>
      <c r="BA1244" s="1"/>
      <c r="BB1244" s="1"/>
      <c r="BC1244" s="1"/>
      <c r="BD1244" s="1"/>
      <c r="BE1244" s="1"/>
      <c r="BF1244" s="1"/>
      <c r="BG1244" s="1"/>
      <c r="BH1244" s="1"/>
      <c r="BI1244" s="1"/>
      <c r="BJ1244" s="1"/>
      <c r="BK1244" s="1"/>
      <c r="BL1244" s="1"/>
      <c r="BM1244" s="1"/>
      <c r="BN1244" s="1"/>
      <c r="BO1244" s="1"/>
      <c r="BP1244" s="1"/>
      <c r="BQ1244" s="1"/>
      <c r="BR1244" s="1"/>
      <c r="BS1244" s="1"/>
      <c r="BT1244" s="1"/>
      <c r="BU1244" s="1"/>
      <c r="BV1244" s="1"/>
      <c r="BW1244" s="1"/>
      <c r="BX1244" s="1"/>
      <c r="BY1244" s="1"/>
      <c r="BZ1244" s="1"/>
      <c r="CA1244" s="1"/>
      <c r="CB1244" s="1"/>
      <c r="CC1244" s="1"/>
      <c r="CD1244" s="1"/>
      <c r="CE1244" s="1"/>
      <c r="CF1244" s="1"/>
      <c r="CG1244" s="1"/>
      <c r="CH1244" s="1"/>
      <c r="CI1244" s="1"/>
      <c r="CJ1244" s="1"/>
      <c r="CK1244" s="1"/>
      <c r="CL1244" s="1"/>
      <c r="CM1244" s="1"/>
      <c r="CN1244" s="1"/>
      <c r="CO1244" s="1"/>
      <c r="CP1244" s="1"/>
      <c r="CQ1244" s="1"/>
      <c r="CR1244" s="1"/>
      <c r="CS1244" s="1"/>
      <c r="CT1244" s="1"/>
      <c r="CU1244" s="1"/>
      <c r="CV1244" s="1"/>
      <c r="CW1244" s="1"/>
    </row>
    <row r="1245" spans="1:101" s="9" customFormat="1" ht="15" customHeight="1">
      <c r="A1245" s="26"/>
      <c r="B1245" s="1"/>
      <c r="D1245" s="3"/>
      <c r="E1245" s="3"/>
      <c r="F1245" s="3"/>
      <c r="G1245" s="3"/>
      <c r="H1245" s="3"/>
      <c r="I1245" s="1"/>
      <c r="J1245" s="1"/>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1"/>
      <c r="AI1245" s="1"/>
      <c r="AJ1245" s="1"/>
      <c r="AK1245" s="1"/>
      <c r="AL1245" s="1"/>
      <c r="AM1245" s="1"/>
      <c r="AN1245" s="1"/>
      <c r="AO1245" s="1"/>
      <c r="AP1245" s="1"/>
      <c r="AQ1245" s="1"/>
      <c r="AR1245" s="1"/>
      <c r="AS1245" s="1"/>
      <c r="AT1245" s="1"/>
      <c r="AU1245" s="1"/>
      <c r="AV1245" s="1"/>
      <c r="AW1245" s="1"/>
      <c r="AX1245" s="1"/>
      <c r="AY1245" s="1"/>
      <c r="AZ1245" s="1"/>
      <c r="BA1245" s="1"/>
      <c r="BB1245" s="1"/>
      <c r="BC1245" s="1"/>
      <c r="BD1245" s="1"/>
      <c r="BE1245" s="1"/>
      <c r="BF1245" s="1"/>
      <c r="BG1245" s="1"/>
      <c r="BH1245" s="1"/>
      <c r="BI1245" s="1"/>
      <c r="BJ1245" s="1"/>
      <c r="BK1245" s="1"/>
      <c r="BL1245" s="1"/>
      <c r="BM1245" s="1"/>
      <c r="BN1245" s="1"/>
      <c r="BO1245" s="1"/>
      <c r="BP1245" s="1"/>
      <c r="BQ1245" s="1"/>
      <c r="BR1245" s="1"/>
      <c r="BS1245" s="1"/>
      <c r="BT1245" s="1"/>
      <c r="BU1245" s="1"/>
      <c r="BV1245" s="1"/>
      <c r="BW1245" s="1"/>
      <c r="BX1245" s="1"/>
      <c r="BY1245" s="1"/>
      <c r="BZ1245" s="1"/>
      <c r="CA1245" s="1"/>
      <c r="CB1245" s="1"/>
      <c r="CC1245" s="1"/>
      <c r="CD1245" s="1"/>
      <c r="CE1245" s="1"/>
      <c r="CF1245" s="1"/>
      <c r="CG1245" s="1"/>
      <c r="CH1245" s="1"/>
      <c r="CI1245" s="1"/>
      <c r="CJ1245" s="1"/>
      <c r="CK1245" s="1"/>
      <c r="CL1245" s="1"/>
      <c r="CM1245" s="1"/>
      <c r="CN1245" s="1"/>
      <c r="CO1245" s="1"/>
      <c r="CP1245" s="1"/>
      <c r="CQ1245" s="1"/>
      <c r="CR1245" s="1"/>
      <c r="CS1245" s="1"/>
      <c r="CT1245" s="1"/>
      <c r="CU1245" s="1"/>
      <c r="CV1245" s="1"/>
      <c r="CW1245" s="1"/>
    </row>
    <row r="1246" spans="1:101" s="9" customFormat="1" ht="15" customHeight="1">
      <c r="A1246" s="26"/>
      <c r="B1246" s="1"/>
      <c r="D1246" s="3"/>
      <c r="E1246" s="3"/>
      <c r="F1246" s="3"/>
      <c r="G1246" s="3"/>
      <c r="H1246" s="3"/>
      <c r="I1246" s="1"/>
      <c r="J1246" s="1"/>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1"/>
      <c r="AI1246" s="1"/>
      <c r="AJ1246" s="1"/>
      <c r="AK1246" s="1"/>
      <c r="AL1246" s="1"/>
      <c r="AM1246" s="1"/>
      <c r="AN1246" s="1"/>
      <c r="AO1246" s="1"/>
      <c r="AP1246" s="1"/>
      <c r="AQ1246" s="1"/>
      <c r="AR1246" s="1"/>
      <c r="AS1246" s="1"/>
      <c r="AT1246" s="1"/>
      <c r="AU1246" s="1"/>
      <c r="AV1246" s="1"/>
      <c r="AW1246" s="1"/>
      <c r="AX1246" s="1"/>
      <c r="AY1246" s="1"/>
      <c r="AZ1246" s="1"/>
      <c r="BA1246" s="1"/>
      <c r="BB1246" s="1"/>
      <c r="BC1246" s="1"/>
      <c r="BD1246" s="1"/>
      <c r="BE1246" s="1"/>
      <c r="BF1246" s="1"/>
      <c r="BG1246" s="1"/>
      <c r="BH1246" s="1"/>
      <c r="BI1246" s="1"/>
      <c r="BJ1246" s="1"/>
      <c r="BK1246" s="1"/>
      <c r="BL1246" s="1"/>
      <c r="BM1246" s="1"/>
      <c r="BN1246" s="1"/>
      <c r="BO1246" s="1"/>
      <c r="BP1246" s="1"/>
      <c r="BQ1246" s="1"/>
      <c r="BR1246" s="1"/>
      <c r="BS1246" s="1"/>
      <c r="BT1246" s="1"/>
      <c r="BU1246" s="1"/>
      <c r="BV1246" s="1"/>
      <c r="BW1246" s="1"/>
      <c r="BX1246" s="1"/>
      <c r="BY1246" s="1"/>
      <c r="BZ1246" s="1"/>
      <c r="CA1246" s="1"/>
      <c r="CB1246" s="1"/>
      <c r="CC1246" s="1"/>
      <c r="CD1246" s="1"/>
      <c r="CE1246" s="1"/>
      <c r="CF1246" s="1"/>
      <c r="CG1246" s="1"/>
      <c r="CH1246" s="1"/>
      <c r="CI1246" s="1"/>
      <c r="CJ1246" s="1"/>
      <c r="CK1246" s="1"/>
      <c r="CL1246" s="1"/>
      <c r="CM1246" s="1"/>
      <c r="CN1246" s="1"/>
      <c r="CO1246" s="1"/>
      <c r="CP1246" s="1"/>
      <c r="CQ1246" s="1"/>
      <c r="CR1246" s="1"/>
      <c r="CS1246" s="1"/>
      <c r="CT1246" s="1"/>
      <c r="CU1246" s="1"/>
      <c r="CV1246" s="1"/>
      <c r="CW1246" s="1"/>
    </row>
    <row r="1247" spans="1:101" s="9" customFormat="1" ht="15" customHeight="1">
      <c r="A1247" s="26"/>
      <c r="B1247" s="1"/>
      <c r="D1247" s="3"/>
      <c r="E1247" s="3"/>
      <c r="F1247" s="3"/>
      <c r="G1247" s="3"/>
      <c r="H1247" s="3"/>
      <c r="I1247" s="1"/>
      <c r="J1247" s="1"/>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1"/>
      <c r="AI1247" s="1"/>
      <c r="AJ1247" s="1"/>
      <c r="AK1247" s="1"/>
      <c r="AL1247" s="1"/>
      <c r="AM1247" s="1"/>
      <c r="AN1247" s="1"/>
      <c r="AO1247" s="1"/>
      <c r="AP1247" s="1"/>
      <c r="AQ1247" s="1"/>
      <c r="AR1247" s="1"/>
      <c r="AS1247" s="1"/>
      <c r="AT1247" s="1"/>
      <c r="AU1247" s="1"/>
      <c r="AV1247" s="1"/>
      <c r="AW1247" s="1"/>
      <c r="AX1247" s="1"/>
      <c r="AY1247" s="1"/>
      <c r="AZ1247" s="1"/>
      <c r="BA1247" s="1"/>
      <c r="BB1247" s="1"/>
      <c r="BC1247" s="1"/>
      <c r="BD1247" s="1"/>
      <c r="BE1247" s="1"/>
      <c r="BF1247" s="1"/>
      <c r="BG1247" s="1"/>
      <c r="BH1247" s="1"/>
      <c r="BI1247" s="1"/>
      <c r="BJ1247" s="1"/>
      <c r="BK1247" s="1"/>
      <c r="BL1247" s="1"/>
      <c r="BM1247" s="1"/>
      <c r="BN1247" s="1"/>
      <c r="BO1247" s="1"/>
      <c r="BP1247" s="1"/>
      <c r="BQ1247" s="1"/>
      <c r="BR1247" s="1"/>
      <c r="BS1247" s="1"/>
      <c r="BT1247" s="1"/>
      <c r="BU1247" s="1"/>
      <c r="BV1247" s="1"/>
      <c r="BW1247" s="1"/>
      <c r="BX1247" s="1"/>
      <c r="BY1247" s="1"/>
      <c r="BZ1247" s="1"/>
      <c r="CA1247" s="1"/>
      <c r="CB1247" s="1"/>
      <c r="CC1247" s="1"/>
      <c r="CD1247" s="1"/>
      <c r="CE1247" s="1"/>
      <c r="CF1247" s="1"/>
      <c r="CG1247" s="1"/>
      <c r="CH1247" s="1"/>
      <c r="CI1247" s="1"/>
      <c r="CJ1247" s="1"/>
      <c r="CK1247" s="1"/>
      <c r="CL1247" s="1"/>
      <c r="CM1247" s="1"/>
      <c r="CN1247" s="1"/>
      <c r="CO1247" s="1"/>
      <c r="CP1247" s="1"/>
      <c r="CQ1247" s="1"/>
      <c r="CR1247" s="1"/>
      <c r="CS1247" s="1"/>
      <c r="CT1247" s="1"/>
      <c r="CU1247" s="1"/>
      <c r="CV1247" s="1"/>
      <c r="CW1247" s="1"/>
    </row>
    <row r="1248" spans="1:101" s="9" customFormat="1" ht="15" customHeight="1">
      <c r="A1248" s="26"/>
      <c r="B1248" s="1"/>
      <c r="D1248" s="3"/>
      <c r="E1248" s="3"/>
      <c r="F1248" s="3"/>
      <c r="G1248" s="3"/>
      <c r="H1248" s="3"/>
      <c r="I1248" s="1"/>
      <c r="J1248" s="1"/>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1"/>
      <c r="AI1248" s="1"/>
      <c r="AJ1248" s="1"/>
      <c r="AK1248" s="1"/>
      <c r="AL1248" s="1"/>
      <c r="AM1248" s="1"/>
      <c r="AN1248" s="1"/>
      <c r="AO1248" s="1"/>
      <c r="AP1248" s="1"/>
      <c r="AQ1248" s="1"/>
      <c r="AR1248" s="1"/>
      <c r="AS1248" s="1"/>
      <c r="AT1248" s="1"/>
      <c r="AU1248" s="1"/>
      <c r="AV1248" s="1"/>
      <c r="AW1248" s="1"/>
      <c r="AX1248" s="1"/>
      <c r="AY1248" s="1"/>
      <c r="AZ1248" s="1"/>
      <c r="BA1248" s="1"/>
      <c r="BB1248" s="1"/>
      <c r="BC1248" s="1"/>
      <c r="BD1248" s="1"/>
      <c r="BE1248" s="1"/>
      <c r="BF1248" s="1"/>
      <c r="BG1248" s="1"/>
      <c r="BH1248" s="1"/>
      <c r="BI1248" s="1"/>
      <c r="BJ1248" s="1"/>
      <c r="BK1248" s="1"/>
      <c r="BL1248" s="1"/>
      <c r="BM1248" s="1"/>
      <c r="BN1248" s="1"/>
      <c r="BO1248" s="1"/>
      <c r="BP1248" s="1"/>
      <c r="BQ1248" s="1"/>
      <c r="BR1248" s="1"/>
      <c r="BS1248" s="1"/>
      <c r="BT1248" s="1"/>
      <c r="BU1248" s="1"/>
      <c r="BV1248" s="1"/>
      <c r="BW1248" s="1"/>
      <c r="BX1248" s="1"/>
      <c r="BY1248" s="1"/>
      <c r="BZ1248" s="1"/>
      <c r="CA1248" s="1"/>
      <c r="CB1248" s="1"/>
      <c r="CC1248" s="1"/>
      <c r="CD1248" s="1"/>
      <c r="CE1248" s="1"/>
      <c r="CF1248" s="1"/>
      <c r="CG1248" s="1"/>
      <c r="CH1248" s="1"/>
      <c r="CI1248" s="1"/>
      <c r="CJ1248" s="1"/>
      <c r="CK1248" s="1"/>
      <c r="CL1248" s="1"/>
      <c r="CM1248" s="1"/>
      <c r="CN1248" s="1"/>
      <c r="CO1248" s="1"/>
      <c r="CP1248" s="1"/>
      <c r="CQ1248" s="1"/>
      <c r="CR1248" s="1"/>
      <c r="CS1248" s="1"/>
      <c r="CT1248" s="1"/>
      <c r="CU1248" s="1"/>
      <c r="CV1248" s="1"/>
      <c r="CW1248" s="1"/>
    </row>
    <row r="1249" spans="1:101" s="9" customFormat="1" ht="15" customHeight="1">
      <c r="A1249" s="26"/>
      <c r="B1249" s="1"/>
      <c r="D1249" s="3"/>
      <c r="E1249" s="3"/>
      <c r="F1249" s="3"/>
      <c r="G1249" s="3"/>
      <c r="H1249" s="3"/>
      <c r="I1249" s="1"/>
      <c r="J1249" s="1"/>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1"/>
      <c r="AI1249" s="1"/>
      <c r="AJ1249" s="1"/>
      <c r="AK1249" s="1"/>
      <c r="AL1249" s="1"/>
      <c r="AM1249" s="1"/>
      <c r="AN1249" s="1"/>
      <c r="AO1249" s="1"/>
      <c r="AP1249" s="1"/>
      <c r="AQ1249" s="1"/>
      <c r="AR1249" s="1"/>
      <c r="AS1249" s="1"/>
      <c r="AT1249" s="1"/>
      <c r="AU1249" s="1"/>
      <c r="AV1249" s="1"/>
      <c r="AW1249" s="1"/>
      <c r="AX1249" s="1"/>
      <c r="AY1249" s="1"/>
      <c r="AZ1249" s="1"/>
      <c r="BA1249" s="1"/>
      <c r="BB1249" s="1"/>
      <c r="BC1249" s="1"/>
      <c r="BD1249" s="1"/>
      <c r="BE1249" s="1"/>
      <c r="BF1249" s="1"/>
      <c r="BG1249" s="1"/>
      <c r="BH1249" s="1"/>
      <c r="BI1249" s="1"/>
      <c r="BJ1249" s="1"/>
      <c r="BK1249" s="1"/>
      <c r="BL1249" s="1"/>
      <c r="BM1249" s="1"/>
      <c r="BN1249" s="1"/>
      <c r="BO1249" s="1"/>
      <c r="BP1249" s="1"/>
      <c r="BQ1249" s="1"/>
      <c r="BR1249" s="1"/>
      <c r="BS1249" s="1"/>
      <c r="BT1249" s="1"/>
      <c r="BU1249" s="1"/>
      <c r="BV1249" s="1"/>
      <c r="BW1249" s="1"/>
      <c r="BX1249" s="1"/>
      <c r="BY1249" s="1"/>
      <c r="BZ1249" s="1"/>
      <c r="CA1249" s="1"/>
      <c r="CB1249" s="1"/>
      <c r="CC1249" s="1"/>
      <c r="CD1249" s="1"/>
      <c r="CE1249" s="1"/>
      <c r="CF1249" s="1"/>
      <c r="CG1249" s="1"/>
      <c r="CH1249" s="1"/>
      <c r="CI1249" s="1"/>
      <c r="CJ1249" s="1"/>
      <c r="CK1249" s="1"/>
      <c r="CL1249" s="1"/>
      <c r="CM1249" s="1"/>
      <c r="CN1249" s="1"/>
      <c r="CO1249" s="1"/>
      <c r="CP1249" s="1"/>
      <c r="CQ1249" s="1"/>
      <c r="CR1249" s="1"/>
      <c r="CS1249" s="1"/>
      <c r="CT1249" s="1"/>
      <c r="CU1249" s="1"/>
      <c r="CV1249" s="1"/>
      <c r="CW1249" s="1"/>
    </row>
    <row r="1250" spans="1:101" s="9" customFormat="1" ht="15" customHeight="1">
      <c r="A1250" s="26"/>
      <c r="B1250" s="1"/>
      <c r="D1250" s="3"/>
      <c r="E1250" s="3"/>
      <c r="F1250" s="3"/>
      <c r="G1250" s="3"/>
      <c r="H1250" s="3"/>
      <c r="I1250" s="1"/>
      <c r="J1250" s="1"/>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1"/>
      <c r="AI1250" s="1"/>
      <c r="AJ1250" s="1"/>
      <c r="AK1250" s="1"/>
      <c r="AL1250" s="1"/>
      <c r="AM1250" s="1"/>
      <c r="AN1250" s="1"/>
      <c r="AO1250" s="1"/>
      <c r="AP1250" s="1"/>
      <c r="AQ1250" s="1"/>
      <c r="AR1250" s="1"/>
      <c r="AS1250" s="1"/>
      <c r="AT1250" s="1"/>
      <c r="AU1250" s="1"/>
      <c r="AV1250" s="1"/>
      <c r="AW1250" s="1"/>
      <c r="AX1250" s="1"/>
      <c r="AY1250" s="1"/>
      <c r="AZ1250" s="1"/>
      <c r="BA1250" s="1"/>
      <c r="BB1250" s="1"/>
      <c r="BC1250" s="1"/>
      <c r="BD1250" s="1"/>
      <c r="BE1250" s="1"/>
      <c r="BF1250" s="1"/>
      <c r="BG1250" s="1"/>
      <c r="BH1250" s="1"/>
      <c r="BI1250" s="1"/>
      <c r="BJ1250" s="1"/>
      <c r="BK1250" s="1"/>
      <c r="BL1250" s="1"/>
      <c r="BM1250" s="1"/>
      <c r="BN1250" s="1"/>
      <c r="BO1250" s="1"/>
      <c r="BP1250" s="1"/>
      <c r="BQ1250" s="1"/>
      <c r="BR1250" s="1"/>
      <c r="BS1250" s="1"/>
      <c r="BT1250" s="1"/>
      <c r="BU1250" s="1"/>
      <c r="BV1250" s="1"/>
      <c r="BW1250" s="1"/>
      <c r="BX1250" s="1"/>
      <c r="BY1250" s="1"/>
      <c r="BZ1250" s="1"/>
      <c r="CA1250" s="1"/>
      <c r="CB1250" s="1"/>
      <c r="CC1250" s="1"/>
      <c r="CD1250" s="1"/>
      <c r="CE1250" s="1"/>
      <c r="CF1250" s="1"/>
      <c r="CG1250" s="1"/>
      <c r="CH1250" s="1"/>
      <c r="CI1250" s="1"/>
      <c r="CJ1250" s="1"/>
      <c r="CK1250" s="1"/>
      <c r="CL1250" s="1"/>
      <c r="CM1250" s="1"/>
      <c r="CN1250" s="1"/>
      <c r="CO1250" s="1"/>
      <c r="CP1250" s="1"/>
      <c r="CQ1250" s="1"/>
      <c r="CR1250" s="1"/>
      <c r="CS1250" s="1"/>
      <c r="CT1250" s="1"/>
      <c r="CU1250" s="1"/>
      <c r="CV1250" s="1"/>
      <c r="CW1250" s="1"/>
    </row>
    <row r="1251" spans="1:101" s="9" customFormat="1" ht="15" customHeight="1">
      <c r="A1251" s="26"/>
      <c r="B1251" s="1"/>
      <c r="D1251" s="3"/>
      <c r="E1251" s="3"/>
      <c r="F1251" s="3"/>
      <c r="G1251" s="3"/>
      <c r="H1251" s="3"/>
      <c r="I1251" s="1"/>
      <c r="J1251" s="1"/>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1"/>
      <c r="AI1251" s="1"/>
      <c r="AJ1251" s="1"/>
      <c r="AK1251" s="1"/>
      <c r="AL1251" s="1"/>
      <c r="AM1251" s="1"/>
      <c r="AN1251" s="1"/>
      <c r="AO1251" s="1"/>
      <c r="AP1251" s="1"/>
      <c r="AQ1251" s="1"/>
      <c r="AR1251" s="1"/>
      <c r="AS1251" s="1"/>
      <c r="AT1251" s="1"/>
      <c r="AU1251" s="1"/>
      <c r="AV1251" s="1"/>
      <c r="AW1251" s="1"/>
      <c r="AX1251" s="1"/>
      <c r="AY1251" s="1"/>
      <c r="AZ1251" s="1"/>
      <c r="BA1251" s="1"/>
      <c r="BB1251" s="1"/>
      <c r="BC1251" s="1"/>
      <c r="BD1251" s="1"/>
      <c r="BE1251" s="1"/>
      <c r="BF1251" s="1"/>
      <c r="BG1251" s="1"/>
      <c r="BH1251" s="1"/>
      <c r="BI1251" s="1"/>
      <c r="BJ1251" s="1"/>
      <c r="BK1251" s="1"/>
      <c r="BL1251" s="1"/>
      <c r="BM1251" s="1"/>
      <c r="BN1251" s="1"/>
      <c r="BO1251" s="1"/>
      <c r="BP1251" s="1"/>
      <c r="BQ1251" s="1"/>
      <c r="BR1251" s="1"/>
      <c r="BS1251" s="1"/>
      <c r="BT1251" s="1"/>
      <c r="BU1251" s="1"/>
      <c r="BV1251" s="1"/>
      <c r="BW1251" s="1"/>
      <c r="BX1251" s="1"/>
      <c r="BY1251" s="1"/>
      <c r="BZ1251" s="1"/>
      <c r="CA1251" s="1"/>
      <c r="CB1251" s="1"/>
      <c r="CC1251" s="1"/>
      <c r="CD1251" s="1"/>
      <c r="CE1251" s="1"/>
      <c r="CF1251" s="1"/>
      <c r="CG1251" s="1"/>
      <c r="CH1251" s="1"/>
      <c r="CI1251" s="1"/>
      <c r="CJ1251" s="1"/>
      <c r="CK1251" s="1"/>
      <c r="CL1251" s="1"/>
      <c r="CM1251" s="1"/>
      <c r="CN1251" s="1"/>
      <c r="CO1251" s="1"/>
      <c r="CP1251" s="1"/>
      <c r="CQ1251" s="1"/>
      <c r="CR1251" s="1"/>
      <c r="CS1251" s="1"/>
      <c r="CT1251" s="1"/>
      <c r="CU1251" s="1"/>
      <c r="CV1251" s="1"/>
      <c r="CW1251" s="1"/>
    </row>
    <row r="1252" spans="1:101" s="9" customFormat="1" ht="15" customHeight="1">
      <c r="A1252" s="26"/>
      <c r="B1252" s="1"/>
      <c r="D1252" s="3"/>
      <c r="E1252" s="3"/>
      <c r="F1252" s="3"/>
      <c r="G1252" s="3"/>
      <c r="H1252" s="3"/>
      <c r="I1252" s="1"/>
      <c r="J1252" s="1"/>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1"/>
      <c r="AI1252" s="1"/>
      <c r="AJ1252" s="1"/>
      <c r="AK1252" s="1"/>
      <c r="AL1252" s="1"/>
      <c r="AM1252" s="1"/>
      <c r="AN1252" s="1"/>
      <c r="AO1252" s="1"/>
      <c r="AP1252" s="1"/>
      <c r="AQ1252" s="1"/>
      <c r="AR1252" s="1"/>
      <c r="AS1252" s="1"/>
      <c r="AT1252" s="1"/>
      <c r="AU1252" s="1"/>
      <c r="AV1252" s="1"/>
      <c r="AW1252" s="1"/>
      <c r="AX1252" s="1"/>
      <c r="AY1252" s="1"/>
      <c r="AZ1252" s="1"/>
      <c r="BA1252" s="1"/>
      <c r="BB1252" s="1"/>
      <c r="BC1252" s="1"/>
      <c r="BD1252" s="1"/>
      <c r="BE1252" s="1"/>
      <c r="BF1252" s="1"/>
      <c r="BG1252" s="1"/>
      <c r="BH1252" s="1"/>
      <c r="BI1252" s="1"/>
      <c r="BJ1252" s="1"/>
      <c r="BK1252" s="1"/>
      <c r="BL1252" s="1"/>
      <c r="BM1252" s="1"/>
      <c r="BN1252" s="1"/>
      <c r="BO1252" s="1"/>
      <c r="BP1252" s="1"/>
      <c r="BQ1252" s="1"/>
      <c r="BR1252" s="1"/>
      <c r="BS1252" s="1"/>
      <c r="BT1252" s="1"/>
      <c r="BU1252" s="1"/>
      <c r="BV1252" s="1"/>
      <c r="BW1252" s="1"/>
      <c r="BX1252" s="1"/>
      <c r="BY1252" s="1"/>
      <c r="BZ1252" s="1"/>
      <c r="CA1252" s="1"/>
      <c r="CB1252" s="1"/>
      <c r="CC1252" s="1"/>
      <c r="CD1252" s="1"/>
      <c r="CE1252" s="1"/>
      <c r="CF1252" s="1"/>
      <c r="CG1252" s="1"/>
      <c r="CH1252" s="1"/>
      <c r="CI1252" s="1"/>
      <c r="CJ1252" s="1"/>
      <c r="CK1252" s="1"/>
      <c r="CL1252" s="1"/>
      <c r="CM1252" s="1"/>
      <c r="CN1252" s="1"/>
      <c r="CO1252" s="1"/>
      <c r="CP1252" s="1"/>
      <c r="CQ1252" s="1"/>
      <c r="CR1252" s="1"/>
      <c r="CS1252" s="1"/>
      <c r="CT1252" s="1"/>
      <c r="CU1252" s="1"/>
      <c r="CV1252" s="1"/>
      <c r="CW1252" s="1"/>
    </row>
    <row r="1253" spans="1:101" s="9" customFormat="1" ht="15" customHeight="1">
      <c r="A1253" s="26"/>
      <c r="B1253" s="1"/>
      <c r="D1253" s="3"/>
      <c r="E1253" s="3"/>
      <c r="F1253" s="3"/>
      <c r="G1253" s="3"/>
      <c r="H1253" s="3"/>
      <c r="I1253" s="1"/>
      <c r="J1253" s="1"/>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1"/>
      <c r="AI1253" s="1"/>
      <c r="AJ1253" s="1"/>
      <c r="AK1253" s="1"/>
      <c r="AL1253" s="1"/>
      <c r="AM1253" s="1"/>
      <c r="AN1253" s="1"/>
      <c r="AO1253" s="1"/>
      <c r="AP1253" s="1"/>
      <c r="AQ1253" s="1"/>
      <c r="AR1253" s="1"/>
      <c r="AS1253" s="1"/>
      <c r="AT1253" s="1"/>
      <c r="AU1253" s="1"/>
      <c r="AV1253" s="1"/>
      <c r="AW1253" s="1"/>
      <c r="AX1253" s="1"/>
      <c r="AY1253" s="1"/>
      <c r="AZ1253" s="1"/>
      <c r="BA1253" s="1"/>
      <c r="BB1253" s="1"/>
      <c r="BC1253" s="1"/>
      <c r="BD1253" s="1"/>
      <c r="BE1253" s="1"/>
      <c r="BF1253" s="1"/>
      <c r="BG1253" s="1"/>
      <c r="BH1253" s="1"/>
      <c r="BI1253" s="1"/>
      <c r="BJ1253" s="1"/>
      <c r="BK1253" s="1"/>
      <c r="BL1253" s="1"/>
      <c r="BM1253" s="1"/>
      <c r="BN1253" s="1"/>
      <c r="BO1253" s="1"/>
      <c r="BP1253" s="1"/>
      <c r="BQ1253" s="1"/>
      <c r="BR1253" s="1"/>
      <c r="BS1253" s="1"/>
      <c r="BT1253" s="1"/>
      <c r="BU1253" s="1"/>
      <c r="BV1253" s="1"/>
      <c r="BW1253" s="1"/>
      <c r="BX1253" s="1"/>
      <c r="BY1253" s="1"/>
      <c r="BZ1253" s="1"/>
      <c r="CA1253" s="1"/>
      <c r="CB1253" s="1"/>
      <c r="CC1253" s="1"/>
      <c r="CD1253" s="1"/>
      <c r="CE1253" s="1"/>
      <c r="CF1253" s="1"/>
      <c r="CG1253" s="1"/>
      <c r="CH1253" s="1"/>
      <c r="CI1253" s="1"/>
      <c r="CJ1253" s="1"/>
      <c r="CK1253" s="1"/>
      <c r="CL1253" s="1"/>
      <c r="CM1253" s="1"/>
      <c r="CN1253" s="1"/>
      <c r="CO1253" s="1"/>
      <c r="CP1253" s="1"/>
      <c r="CQ1253" s="1"/>
      <c r="CR1253" s="1"/>
      <c r="CS1253" s="1"/>
      <c r="CT1253" s="1"/>
      <c r="CU1253" s="1"/>
      <c r="CV1253" s="1"/>
      <c r="CW1253" s="1"/>
    </row>
    <row r="1254" spans="1:101" s="9" customFormat="1" ht="15" customHeight="1">
      <c r="A1254" s="26"/>
      <c r="B1254" s="1"/>
      <c r="D1254" s="3"/>
      <c r="E1254" s="3"/>
      <c r="F1254" s="3"/>
      <c r="G1254" s="3"/>
      <c r="H1254" s="3"/>
      <c r="I1254" s="1"/>
      <c r="J1254" s="1"/>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1"/>
      <c r="AI1254" s="1"/>
      <c r="AJ1254" s="1"/>
      <c r="AK1254" s="1"/>
      <c r="AL1254" s="1"/>
      <c r="AM1254" s="1"/>
      <c r="AN1254" s="1"/>
      <c r="AO1254" s="1"/>
      <c r="AP1254" s="1"/>
      <c r="AQ1254" s="1"/>
      <c r="AR1254" s="1"/>
      <c r="AS1254" s="1"/>
      <c r="AT1254" s="1"/>
      <c r="AU1254" s="1"/>
      <c r="AV1254" s="1"/>
      <c r="AW1254" s="1"/>
      <c r="AX1254" s="1"/>
      <c r="AY1254" s="1"/>
      <c r="AZ1254" s="1"/>
      <c r="BA1254" s="1"/>
      <c r="BB1254" s="1"/>
      <c r="BC1254" s="1"/>
      <c r="BD1254" s="1"/>
      <c r="BE1254" s="1"/>
      <c r="BF1254" s="1"/>
      <c r="BG1254" s="1"/>
      <c r="BH1254" s="1"/>
      <c r="BI1254" s="1"/>
      <c r="BJ1254" s="1"/>
      <c r="BK1254" s="1"/>
      <c r="BL1254" s="1"/>
      <c r="BM1254" s="1"/>
      <c r="BN1254" s="1"/>
      <c r="BO1254" s="1"/>
      <c r="BP1254" s="1"/>
      <c r="BQ1254" s="1"/>
      <c r="BR1254" s="1"/>
      <c r="BS1254" s="1"/>
      <c r="BT1254" s="1"/>
      <c r="BU1254" s="1"/>
      <c r="BV1254" s="1"/>
      <c r="BW1254" s="1"/>
      <c r="BX1254" s="1"/>
      <c r="BY1254" s="1"/>
      <c r="BZ1254" s="1"/>
      <c r="CA1254" s="1"/>
      <c r="CB1254" s="1"/>
      <c r="CC1254" s="1"/>
      <c r="CD1254" s="1"/>
      <c r="CE1254" s="1"/>
      <c r="CF1254" s="1"/>
      <c r="CG1254" s="1"/>
      <c r="CH1254" s="1"/>
      <c r="CI1254" s="1"/>
      <c r="CJ1254" s="1"/>
      <c r="CK1254" s="1"/>
      <c r="CL1254" s="1"/>
      <c r="CM1254" s="1"/>
      <c r="CN1254" s="1"/>
      <c r="CO1254" s="1"/>
      <c r="CP1254" s="1"/>
      <c r="CQ1254" s="1"/>
      <c r="CR1254" s="1"/>
      <c r="CS1254" s="1"/>
      <c r="CT1254" s="1"/>
      <c r="CU1254" s="1"/>
      <c r="CV1254" s="1"/>
      <c r="CW1254" s="1"/>
    </row>
    <row r="1255" spans="1:101" s="9" customFormat="1" ht="15" customHeight="1">
      <c r="A1255" s="26"/>
      <c r="B1255" s="1"/>
      <c r="D1255" s="3"/>
      <c r="E1255" s="3"/>
      <c r="F1255" s="3"/>
      <c r="G1255" s="3"/>
      <c r="H1255" s="3"/>
      <c r="I1255" s="1"/>
      <c r="J1255" s="1"/>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1"/>
      <c r="AI1255" s="1"/>
      <c r="AJ1255" s="1"/>
      <c r="AK1255" s="1"/>
      <c r="AL1255" s="1"/>
      <c r="AM1255" s="1"/>
      <c r="AN1255" s="1"/>
      <c r="AO1255" s="1"/>
      <c r="AP1255" s="1"/>
      <c r="AQ1255" s="1"/>
      <c r="AR1255" s="1"/>
      <c r="AS1255" s="1"/>
      <c r="AT1255" s="1"/>
      <c r="AU1255" s="1"/>
      <c r="AV1255" s="1"/>
      <c r="AW1255" s="1"/>
      <c r="AX1255" s="1"/>
      <c r="AY1255" s="1"/>
      <c r="AZ1255" s="1"/>
      <c r="BA1255" s="1"/>
      <c r="BB1255" s="1"/>
      <c r="BC1255" s="1"/>
      <c r="BD1255" s="1"/>
      <c r="BE1255" s="1"/>
      <c r="BF1255" s="1"/>
      <c r="BG1255" s="1"/>
      <c r="BH1255" s="1"/>
      <c r="BI1255" s="1"/>
      <c r="BJ1255" s="1"/>
      <c r="BK1255" s="1"/>
      <c r="BL1255" s="1"/>
      <c r="BM1255" s="1"/>
      <c r="BN1255" s="1"/>
      <c r="BO1255" s="1"/>
      <c r="BP1255" s="1"/>
      <c r="BQ1255" s="1"/>
      <c r="BR1255" s="1"/>
      <c r="BS1255" s="1"/>
      <c r="BT1255" s="1"/>
      <c r="BU1255" s="1"/>
      <c r="BV1255" s="1"/>
      <c r="BW1255" s="1"/>
      <c r="BX1255" s="1"/>
      <c r="BY1255" s="1"/>
      <c r="BZ1255" s="1"/>
      <c r="CA1255" s="1"/>
      <c r="CB1255" s="1"/>
      <c r="CC1255" s="1"/>
      <c r="CD1255" s="1"/>
      <c r="CE1255" s="1"/>
      <c r="CF1255" s="1"/>
      <c r="CG1255" s="1"/>
      <c r="CH1255" s="1"/>
      <c r="CI1255" s="1"/>
      <c r="CJ1255" s="1"/>
      <c r="CK1255" s="1"/>
      <c r="CL1255" s="1"/>
      <c r="CM1255" s="1"/>
      <c r="CN1255" s="1"/>
      <c r="CO1255" s="1"/>
      <c r="CP1255" s="1"/>
      <c r="CQ1255" s="1"/>
      <c r="CR1255" s="1"/>
      <c r="CS1255" s="1"/>
      <c r="CT1255" s="1"/>
      <c r="CU1255" s="1"/>
      <c r="CV1255" s="1"/>
      <c r="CW1255" s="1"/>
    </row>
    <row r="1256" spans="1:101" s="9" customFormat="1" ht="15" customHeight="1">
      <c r="A1256" s="26"/>
      <c r="B1256" s="1"/>
      <c r="D1256" s="3"/>
      <c r="E1256" s="3"/>
      <c r="F1256" s="3"/>
      <c r="G1256" s="3"/>
      <c r="H1256" s="3"/>
      <c r="I1256" s="1"/>
      <c r="J1256" s="1"/>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1"/>
      <c r="AI1256" s="1"/>
      <c r="AJ1256" s="1"/>
      <c r="AK1256" s="1"/>
      <c r="AL1256" s="1"/>
      <c r="AM1256" s="1"/>
      <c r="AN1256" s="1"/>
      <c r="AO1256" s="1"/>
      <c r="AP1256" s="1"/>
      <c r="AQ1256" s="1"/>
      <c r="AR1256" s="1"/>
      <c r="AS1256" s="1"/>
      <c r="AT1256" s="1"/>
      <c r="AU1256" s="1"/>
      <c r="AV1256" s="1"/>
      <c r="AW1256" s="1"/>
      <c r="AX1256" s="1"/>
      <c r="AY1256" s="1"/>
      <c r="AZ1256" s="1"/>
      <c r="BA1256" s="1"/>
      <c r="BB1256" s="1"/>
      <c r="BC1256" s="1"/>
      <c r="BD1256" s="1"/>
      <c r="BE1256" s="1"/>
      <c r="BF1256" s="1"/>
      <c r="BG1256" s="1"/>
      <c r="BH1256" s="1"/>
      <c r="BI1256" s="1"/>
      <c r="BJ1256" s="1"/>
      <c r="BK1256" s="1"/>
      <c r="BL1256" s="1"/>
      <c r="BM1256" s="1"/>
      <c r="BN1256" s="1"/>
      <c r="BO1256" s="1"/>
      <c r="BP1256" s="1"/>
      <c r="BQ1256" s="1"/>
      <c r="BR1256" s="1"/>
      <c r="BS1256" s="1"/>
      <c r="BT1256" s="1"/>
      <c r="BU1256" s="1"/>
      <c r="BV1256" s="1"/>
      <c r="BW1256" s="1"/>
      <c r="BX1256" s="1"/>
      <c r="BY1256" s="1"/>
      <c r="BZ1256" s="1"/>
      <c r="CA1256" s="1"/>
      <c r="CB1256" s="1"/>
      <c r="CC1256" s="1"/>
      <c r="CD1256" s="1"/>
      <c r="CE1256" s="1"/>
      <c r="CF1256" s="1"/>
      <c r="CG1256" s="1"/>
      <c r="CH1256" s="1"/>
      <c r="CI1256" s="1"/>
      <c r="CJ1256" s="1"/>
      <c r="CK1256" s="1"/>
      <c r="CL1256" s="1"/>
      <c r="CM1256" s="1"/>
      <c r="CN1256" s="1"/>
      <c r="CO1256" s="1"/>
      <c r="CP1256" s="1"/>
      <c r="CQ1256" s="1"/>
      <c r="CR1256" s="1"/>
      <c r="CS1256" s="1"/>
      <c r="CT1256" s="1"/>
      <c r="CU1256" s="1"/>
      <c r="CV1256" s="1"/>
      <c r="CW1256" s="1"/>
    </row>
    <row r="1257" spans="1:101" s="9" customFormat="1" ht="15" customHeight="1">
      <c r="A1257" s="26"/>
      <c r="B1257" s="1"/>
      <c r="D1257" s="3"/>
      <c r="E1257" s="3"/>
      <c r="F1257" s="3"/>
      <c r="G1257" s="3"/>
      <c r="H1257" s="3"/>
      <c r="I1257" s="1"/>
      <c r="J1257" s="1"/>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1"/>
      <c r="AI1257" s="1"/>
      <c r="AJ1257" s="1"/>
      <c r="AK1257" s="1"/>
      <c r="AL1257" s="1"/>
      <c r="AM1257" s="1"/>
      <c r="AN1257" s="1"/>
      <c r="AO1257" s="1"/>
      <c r="AP1257" s="1"/>
      <c r="AQ1257" s="1"/>
      <c r="AR1257" s="1"/>
      <c r="AS1257" s="1"/>
      <c r="AT1257" s="1"/>
      <c r="AU1257" s="1"/>
      <c r="AV1257" s="1"/>
      <c r="AW1257" s="1"/>
      <c r="AX1257" s="1"/>
      <c r="AY1257" s="1"/>
      <c r="AZ1257" s="1"/>
      <c r="BA1257" s="1"/>
      <c r="BB1257" s="1"/>
      <c r="BC1257" s="1"/>
      <c r="BD1257" s="1"/>
      <c r="BE1257" s="1"/>
      <c r="BF1257" s="1"/>
      <c r="BG1257" s="1"/>
      <c r="BH1257" s="1"/>
      <c r="BI1257" s="1"/>
      <c r="BJ1257" s="1"/>
      <c r="BK1257" s="1"/>
      <c r="BL1257" s="1"/>
      <c r="BM1257" s="1"/>
      <c r="BN1257" s="1"/>
      <c r="BO1257" s="1"/>
      <c r="BP1257" s="1"/>
      <c r="BQ1257" s="1"/>
      <c r="BR1257" s="1"/>
      <c r="BS1257" s="1"/>
      <c r="BT1257" s="1"/>
      <c r="BU1257" s="1"/>
      <c r="BV1257" s="1"/>
      <c r="BW1257" s="1"/>
      <c r="BX1257" s="1"/>
      <c r="BY1257" s="1"/>
      <c r="BZ1257" s="1"/>
      <c r="CA1257" s="1"/>
      <c r="CB1257" s="1"/>
      <c r="CC1257" s="1"/>
      <c r="CD1257" s="1"/>
      <c r="CE1257" s="1"/>
      <c r="CF1257" s="1"/>
      <c r="CG1257" s="1"/>
      <c r="CH1257" s="1"/>
      <c r="CI1257" s="1"/>
      <c r="CJ1257" s="1"/>
      <c r="CK1257" s="1"/>
      <c r="CL1257" s="1"/>
      <c r="CM1257" s="1"/>
      <c r="CN1257" s="1"/>
      <c r="CO1257" s="1"/>
      <c r="CP1257" s="1"/>
      <c r="CQ1257" s="1"/>
      <c r="CR1257" s="1"/>
      <c r="CS1257" s="1"/>
      <c r="CT1257" s="1"/>
      <c r="CU1257" s="1"/>
      <c r="CV1257" s="1"/>
      <c r="CW1257" s="1"/>
    </row>
    <row r="1258" spans="1:101" s="9" customFormat="1" ht="15" customHeight="1">
      <c r="A1258" s="26"/>
      <c r="B1258" s="1"/>
      <c r="D1258" s="3"/>
      <c r="E1258" s="3"/>
      <c r="F1258" s="3"/>
      <c r="G1258" s="3"/>
      <c r="H1258" s="3"/>
      <c r="I1258" s="1"/>
      <c r="J1258" s="1"/>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1"/>
      <c r="AI1258" s="1"/>
      <c r="AJ1258" s="1"/>
      <c r="AK1258" s="1"/>
      <c r="AL1258" s="1"/>
      <c r="AM1258" s="1"/>
      <c r="AN1258" s="1"/>
      <c r="AO1258" s="1"/>
      <c r="AP1258" s="1"/>
      <c r="AQ1258" s="1"/>
      <c r="AR1258" s="1"/>
      <c r="AS1258" s="1"/>
      <c r="AT1258" s="1"/>
      <c r="AU1258" s="1"/>
      <c r="AV1258" s="1"/>
      <c r="AW1258" s="1"/>
      <c r="AX1258" s="1"/>
      <c r="AY1258" s="1"/>
      <c r="AZ1258" s="1"/>
      <c r="BA1258" s="1"/>
      <c r="BB1258" s="1"/>
      <c r="BC1258" s="1"/>
      <c r="BD1258" s="1"/>
      <c r="BE1258" s="1"/>
      <c r="BF1258" s="1"/>
      <c r="BG1258" s="1"/>
      <c r="BH1258" s="1"/>
      <c r="BI1258" s="1"/>
      <c r="BJ1258" s="1"/>
      <c r="BK1258" s="1"/>
      <c r="BL1258" s="1"/>
      <c r="BM1258" s="1"/>
      <c r="BN1258" s="1"/>
      <c r="BO1258" s="1"/>
      <c r="BP1258" s="1"/>
      <c r="BQ1258" s="1"/>
      <c r="BR1258" s="1"/>
      <c r="BS1258" s="1"/>
      <c r="BT1258" s="1"/>
      <c r="BU1258" s="1"/>
      <c r="BV1258" s="1"/>
      <c r="BW1258" s="1"/>
      <c r="BX1258" s="1"/>
      <c r="BY1258" s="1"/>
      <c r="BZ1258" s="1"/>
      <c r="CA1258" s="1"/>
      <c r="CB1258" s="1"/>
      <c r="CC1258" s="1"/>
      <c r="CD1258" s="1"/>
      <c r="CE1258" s="1"/>
      <c r="CF1258" s="1"/>
      <c r="CG1258" s="1"/>
      <c r="CH1258" s="1"/>
      <c r="CI1258" s="1"/>
      <c r="CJ1258" s="1"/>
      <c r="CK1258" s="1"/>
      <c r="CL1258" s="1"/>
      <c r="CM1258" s="1"/>
      <c r="CN1258" s="1"/>
      <c r="CO1258" s="1"/>
      <c r="CP1258" s="1"/>
      <c r="CQ1258" s="1"/>
      <c r="CR1258" s="1"/>
      <c r="CS1258" s="1"/>
      <c r="CT1258" s="1"/>
      <c r="CU1258" s="1"/>
      <c r="CV1258" s="1"/>
      <c r="CW1258" s="1"/>
    </row>
    <row r="1259" spans="1:101" s="9" customFormat="1" ht="15" customHeight="1">
      <c r="A1259" s="26"/>
      <c r="B1259" s="1"/>
      <c r="D1259" s="3"/>
      <c r="E1259" s="3"/>
      <c r="F1259" s="3"/>
      <c r="G1259" s="3"/>
      <c r="H1259" s="3"/>
      <c r="I1259" s="1"/>
      <c r="J1259" s="1"/>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1"/>
      <c r="AI1259" s="1"/>
      <c r="AJ1259" s="1"/>
      <c r="AK1259" s="1"/>
      <c r="AL1259" s="1"/>
      <c r="AM1259" s="1"/>
      <c r="AN1259" s="1"/>
      <c r="AO1259" s="1"/>
      <c r="AP1259" s="1"/>
      <c r="AQ1259" s="1"/>
      <c r="AR1259" s="1"/>
      <c r="AS1259" s="1"/>
      <c r="AT1259" s="1"/>
      <c r="AU1259" s="1"/>
      <c r="AV1259" s="1"/>
      <c r="AW1259" s="1"/>
      <c r="AX1259" s="1"/>
      <c r="AY1259" s="1"/>
      <c r="AZ1259" s="1"/>
      <c r="BA1259" s="1"/>
      <c r="BB1259" s="1"/>
      <c r="BC1259" s="1"/>
      <c r="BD1259" s="1"/>
      <c r="BE1259" s="1"/>
      <c r="BF1259" s="1"/>
      <c r="BG1259" s="1"/>
      <c r="BH1259" s="1"/>
      <c r="BI1259" s="1"/>
      <c r="BJ1259" s="1"/>
      <c r="BK1259" s="1"/>
      <c r="BL1259" s="1"/>
      <c r="BM1259" s="1"/>
      <c r="BN1259" s="1"/>
      <c r="BO1259" s="1"/>
      <c r="BP1259" s="1"/>
      <c r="BQ1259" s="1"/>
      <c r="BR1259" s="1"/>
      <c r="BS1259" s="1"/>
      <c r="BT1259" s="1"/>
      <c r="BU1259" s="1"/>
      <c r="BV1259" s="1"/>
      <c r="BW1259" s="1"/>
      <c r="BX1259" s="1"/>
      <c r="BY1259" s="1"/>
      <c r="BZ1259" s="1"/>
      <c r="CA1259" s="1"/>
      <c r="CB1259" s="1"/>
      <c r="CC1259" s="1"/>
      <c r="CD1259" s="1"/>
      <c r="CE1259" s="1"/>
      <c r="CF1259" s="1"/>
      <c r="CG1259" s="1"/>
      <c r="CH1259" s="1"/>
      <c r="CI1259" s="1"/>
      <c r="CJ1259" s="1"/>
      <c r="CK1259" s="1"/>
      <c r="CL1259" s="1"/>
      <c r="CM1259" s="1"/>
      <c r="CN1259" s="1"/>
      <c r="CO1259" s="1"/>
      <c r="CP1259" s="1"/>
      <c r="CQ1259" s="1"/>
      <c r="CR1259" s="1"/>
      <c r="CS1259" s="1"/>
      <c r="CT1259" s="1"/>
      <c r="CU1259" s="1"/>
      <c r="CV1259" s="1"/>
      <c r="CW1259" s="1"/>
    </row>
    <row r="1260" spans="1:101" s="9" customFormat="1" ht="15" customHeight="1">
      <c r="A1260" s="26"/>
      <c r="B1260" s="1"/>
      <c r="D1260" s="3"/>
      <c r="E1260" s="3"/>
      <c r="F1260" s="3"/>
      <c r="G1260" s="3"/>
      <c r="H1260" s="3"/>
      <c r="I1260" s="1"/>
      <c r="J1260" s="1"/>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1"/>
      <c r="AI1260" s="1"/>
      <c r="AJ1260" s="1"/>
      <c r="AK1260" s="1"/>
      <c r="AL1260" s="1"/>
      <c r="AM1260" s="1"/>
      <c r="AN1260" s="1"/>
      <c r="AO1260" s="1"/>
      <c r="AP1260" s="1"/>
      <c r="AQ1260" s="1"/>
      <c r="AR1260" s="1"/>
      <c r="AS1260" s="1"/>
      <c r="AT1260" s="1"/>
      <c r="AU1260" s="1"/>
      <c r="AV1260" s="1"/>
      <c r="AW1260" s="1"/>
      <c r="AX1260" s="1"/>
      <c r="AY1260" s="1"/>
      <c r="AZ1260" s="1"/>
      <c r="BA1260" s="1"/>
      <c r="BB1260" s="1"/>
      <c r="BC1260" s="1"/>
      <c r="BD1260" s="1"/>
      <c r="BE1260" s="1"/>
      <c r="BF1260" s="1"/>
      <c r="BG1260" s="1"/>
      <c r="BH1260" s="1"/>
      <c r="BI1260" s="1"/>
      <c r="BJ1260" s="1"/>
      <c r="BK1260" s="1"/>
      <c r="BL1260" s="1"/>
      <c r="BM1260" s="1"/>
      <c r="BN1260" s="1"/>
      <c r="BO1260" s="1"/>
      <c r="BP1260" s="1"/>
      <c r="BQ1260" s="1"/>
      <c r="BR1260" s="1"/>
      <c r="BS1260" s="1"/>
      <c r="BT1260" s="1"/>
      <c r="BU1260" s="1"/>
      <c r="BV1260" s="1"/>
      <c r="BW1260" s="1"/>
      <c r="BX1260" s="1"/>
      <c r="BY1260" s="1"/>
      <c r="BZ1260" s="1"/>
      <c r="CA1260" s="1"/>
      <c r="CB1260" s="1"/>
      <c r="CC1260" s="1"/>
      <c r="CD1260" s="1"/>
      <c r="CE1260" s="1"/>
      <c r="CF1260" s="1"/>
      <c r="CG1260" s="1"/>
      <c r="CH1260" s="1"/>
      <c r="CI1260" s="1"/>
      <c r="CJ1260" s="1"/>
      <c r="CK1260" s="1"/>
      <c r="CL1260" s="1"/>
      <c r="CM1260" s="1"/>
      <c r="CN1260" s="1"/>
      <c r="CO1260" s="1"/>
      <c r="CP1260" s="1"/>
      <c r="CQ1260" s="1"/>
      <c r="CR1260" s="1"/>
      <c r="CS1260" s="1"/>
      <c r="CT1260" s="1"/>
      <c r="CU1260" s="1"/>
      <c r="CV1260" s="1"/>
      <c r="CW1260" s="1"/>
    </row>
    <row r="1261" spans="1:101" s="9" customFormat="1" ht="15" customHeight="1">
      <c r="A1261" s="26"/>
      <c r="B1261" s="1"/>
      <c r="D1261" s="3"/>
      <c r="E1261" s="3"/>
      <c r="F1261" s="3"/>
      <c r="G1261" s="3"/>
      <c r="H1261" s="3"/>
      <c r="I1261" s="1"/>
      <c r="J1261" s="1"/>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1"/>
      <c r="AI1261" s="1"/>
      <c r="AJ1261" s="1"/>
      <c r="AK1261" s="1"/>
      <c r="AL1261" s="1"/>
      <c r="AM1261" s="1"/>
      <c r="AN1261" s="1"/>
      <c r="AO1261" s="1"/>
      <c r="AP1261" s="1"/>
      <c r="AQ1261" s="1"/>
      <c r="AR1261" s="1"/>
      <c r="AS1261" s="1"/>
      <c r="AT1261" s="1"/>
      <c r="AU1261" s="1"/>
      <c r="AV1261" s="1"/>
      <c r="AW1261" s="1"/>
      <c r="AX1261" s="1"/>
      <c r="AY1261" s="1"/>
      <c r="AZ1261" s="1"/>
      <c r="BA1261" s="1"/>
      <c r="BB1261" s="1"/>
      <c r="BC1261" s="1"/>
      <c r="BD1261" s="1"/>
      <c r="BE1261" s="1"/>
      <c r="BF1261" s="1"/>
      <c r="BG1261" s="1"/>
      <c r="BH1261" s="1"/>
      <c r="BI1261" s="1"/>
      <c r="BJ1261" s="1"/>
      <c r="BK1261" s="1"/>
      <c r="BL1261" s="1"/>
      <c r="BM1261" s="1"/>
      <c r="BN1261" s="1"/>
      <c r="BO1261" s="1"/>
      <c r="BP1261" s="1"/>
      <c r="BQ1261" s="1"/>
      <c r="BR1261" s="1"/>
      <c r="BS1261" s="1"/>
      <c r="BT1261" s="1"/>
      <c r="BU1261" s="1"/>
      <c r="BV1261" s="1"/>
      <c r="BW1261" s="1"/>
      <c r="BX1261" s="1"/>
      <c r="BY1261" s="1"/>
      <c r="BZ1261" s="1"/>
      <c r="CA1261" s="1"/>
      <c r="CB1261" s="1"/>
      <c r="CC1261" s="1"/>
      <c r="CD1261" s="1"/>
      <c r="CE1261" s="1"/>
      <c r="CF1261" s="1"/>
      <c r="CG1261" s="1"/>
      <c r="CH1261" s="1"/>
      <c r="CI1261" s="1"/>
      <c r="CJ1261" s="1"/>
      <c r="CK1261" s="1"/>
      <c r="CL1261" s="1"/>
      <c r="CM1261" s="1"/>
      <c r="CN1261" s="1"/>
      <c r="CO1261" s="1"/>
      <c r="CP1261" s="1"/>
      <c r="CQ1261" s="1"/>
      <c r="CR1261" s="1"/>
      <c r="CS1261" s="1"/>
      <c r="CT1261" s="1"/>
      <c r="CU1261" s="1"/>
      <c r="CV1261" s="1"/>
      <c r="CW1261" s="1"/>
    </row>
    <row r="1262" spans="1:101" s="9" customFormat="1" ht="15" customHeight="1">
      <c r="A1262" s="26"/>
      <c r="B1262" s="1"/>
      <c r="D1262" s="3"/>
      <c r="E1262" s="3"/>
      <c r="F1262" s="3"/>
      <c r="G1262" s="3"/>
      <c r="H1262" s="3"/>
      <c r="I1262" s="1"/>
      <c r="J1262" s="1"/>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1"/>
      <c r="AI1262" s="1"/>
      <c r="AJ1262" s="1"/>
      <c r="AK1262" s="1"/>
      <c r="AL1262" s="1"/>
      <c r="AM1262" s="1"/>
      <c r="AN1262" s="1"/>
      <c r="AO1262" s="1"/>
      <c r="AP1262" s="1"/>
      <c r="AQ1262" s="1"/>
      <c r="AR1262" s="1"/>
      <c r="AS1262" s="1"/>
      <c r="AT1262" s="1"/>
      <c r="AU1262" s="1"/>
      <c r="AV1262" s="1"/>
      <c r="AW1262" s="1"/>
      <c r="AX1262" s="1"/>
      <c r="AY1262" s="1"/>
      <c r="AZ1262" s="1"/>
      <c r="BA1262" s="1"/>
      <c r="BB1262" s="1"/>
      <c r="BC1262" s="1"/>
      <c r="BD1262" s="1"/>
      <c r="BE1262" s="1"/>
      <c r="BF1262" s="1"/>
      <c r="BG1262" s="1"/>
      <c r="BH1262" s="1"/>
      <c r="BI1262" s="1"/>
      <c r="BJ1262" s="1"/>
      <c r="BK1262" s="1"/>
      <c r="BL1262" s="1"/>
      <c r="BM1262" s="1"/>
      <c r="BN1262" s="1"/>
      <c r="BO1262" s="1"/>
      <c r="BP1262" s="1"/>
      <c r="BQ1262" s="1"/>
      <c r="BR1262" s="1"/>
      <c r="BS1262" s="1"/>
      <c r="BT1262" s="1"/>
      <c r="BU1262" s="1"/>
      <c r="BV1262" s="1"/>
      <c r="BW1262" s="1"/>
      <c r="BX1262" s="1"/>
      <c r="BY1262" s="1"/>
      <c r="BZ1262" s="1"/>
      <c r="CA1262" s="1"/>
      <c r="CB1262" s="1"/>
      <c r="CC1262" s="1"/>
      <c r="CD1262" s="1"/>
      <c r="CE1262" s="1"/>
      <c r="CF1262" s="1"/>
      <c r="CG1262" s="1"/>
      <c r="CH1262" s="1"/>
      <c r="CI1262" s="1"/>
      <c r="CJ1262" s="1"/>
      <c r="CK1262" s="1"/>
      <c r="CL1262" s="1"/>
      <c r="CM1262" s="1"/>
      <c r="CN1262" s="1"/>
      <c r="CO1262" s="1"/>
      <c r="CP1262" s="1"/>
      <c r="CQ1262" s="1"/>
      <c r="CR1262" s="1"/>
      <c r="CS1262" s="1"/>
      <c r="CT1262" s="1"/>
      <c r="CU1262" s="1"/>
      <c r="CV1262" s="1"/>
      <c r="CW1262" s="1"/>
    </row>
    <row r="1263" spans="1:101" s="9" customFormat="1" ht="15" customHeight="1">
      <c r="A1263" s="26"/>
      <c r="B1263" s="1"/>
      <c r="D1263" s="3"/>
      <c r="E1263" s="3"/>
      <c r="F1263" s="3"/>
      <c r="G1263" s="3"/>
      <c r="H1263" s="3"/>
      <c r="I1263" s="1"/>
      <c r="J1263" s="1"/>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1"/>
      <c r="AI1263" s="1"/>
      <c r="AJ1263" s="1"/>
      <c r="AK1263" s="1"/>
      <c r="AL1263" s="1"/>
      <c r="AM1263" s="1"/>
      <c r="AN1263" s="1"/>
      <c r="AO1263" s="1"/>
      <c r="AP1263" s="1"/>
      <c r="AQ1263" s="1"/>
      <c r="AR1263" s="1"/>
      <c r="AS1263" s="1"/>
      <c r="AT1263" s="1"/>
      <c r="AU1263" s="1"/>
      <c r="AV1263" s="1"/>
      <c r="AW1263" s="1"/>
      <c r="AX1263" s="1"/>
      <c r="AY1263" s="1"/>
      <c r="AZ1263" s="1"/>
      <c r="BA1263" s="1"/>
      <c r="BB1263" s="1"/>
      <c r="BC1263" s="1"/>
      <c r="BD1263" s="1"/>
      <c r="BE1263" s="1"/>
      <c r="BF1263" s="1"/>
      <c r="BG1263" s="1"/>
      <c r="BH1263" s="1"/>
      <c r="BI1263" s="1"/>
      <c r="BJ1263" s="1"/>
      <c r="BK1263" s="1"/>
      <c r="BL1263" s="1"/>
      <c r="BM1263" s="1"/>
      <c r="BN1263" s="1"/>
      <c r="BO1263" s="1"/>
      <c r="BP1263" s="1"/>
      <c r="BQ1263" s="1"/>
      <c r="BR1263" s="1"/>
      <c r="BS1263" s="1"/>
      <c r="BT1263" s="1"/>
      <c r="BU1263" s="1"/>
      <c r="BV1263" s="1"/>
      <c r="BW1263" s="1"/>
      <c r="BX1263" s="1"/>
      <c r="BY1263" s="1"/>
      <c r="BZ1263" s="1"/>
      <c r="CA1263" s="1"/>
      <c r="CB1263" s="1"/>
      <c r="CC1263" s="1"/>
      <c r="CD1263" s="1"/>
      <c r="CE1263" s="1"/>
      <c r="CF1263" s="1"/>
      <c r="CG1263" s="1"/>
      <c r="CH1263" s="1"/>
      <c r="CI1263" s="1"/>
      <c r="CJ1263" s="1"/>
      <c r="CK1263" s="1"/>
      <c r="CL1263" s="1"/>
      <c r="CM1263" s="1"/>
      <c r="CN1263" s="1"/>
      <c r="CO1263" s="1"/>
      <c r="CP1263" s="1"/>
      <c r="CQ1263" s="1"/>
      <c r="CR1263" s="1"/>
      <c r="CS1263" s="1"/>
      <c r="CT1263" s="1"/>
      <c r="CU1263" s="1"/>
      <c r="CV1263" s="1"/>
      <c r="CW1263" s="1"/>
    </row>
    <row r="1264" spans="1:101" s="9" customFormat="1" ht="15" customHeight="1">
      <c r="A1264" s="26"/>
      <c r="B1264" s="1"/>
      <c r="D1264" s="3"/>
      <c r="E1264" s="3"/>
      <c r="F1264" s="3"/>
      <c r="G1264" s="3"/>
      <c r="H1264" s="3"/>
      <c r="I1264" s="1"/>
      <c r="J1264" s="1"/>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1"/>
      <c r="AI1264" s="1"/>
      <c r="AJ1264" s="1"/>
      <c r="AK1264" s="1"/>
      <c r="AL1264" s="1"/>
      <c r="AM1264" s="1"/>
      <c r="AN1264" s="1"/>
      <c r="AO1264" s="1"/>
      <c r="AP1264" s="1"/>
      <c r="AQ1264" s="1"/>
      <c r="AR1264" s="1"/>
      <c r="AS1264" s="1"/>
      <c r="AT1264" s="1"/>
      <c r="AU1264" s="1"/>
      <c r="AV1264" s="1"/>
      <c r="AW1264" s="1"/>
      <c r="AX1264" s="1"/>
      <c r="AY1264" s="1"/>
      <c r="AZ1264" s="1"/>
      <c r="BA1264" s="1"/>
      <c r="BB1264" s="1"/>
      <c r="BC1264" s="1"/>
      <c r="BD1264" s="1"/>
      <c r="BE1264" s="1"/>
      <c r="BF1264" s="1"/>
      <c r="BG1264" s="1"/>
      <c r="BH1264" s="1"/>
      <c r="BI1264" s="1"/>
      <c r="BJ1264" s="1"/>
      <c r="BK1264" s="1"/>
      <c r="BL1264" s="1"/>
      <c r="BM1264" s="1"/>
      <c r="BN1264" s="1"/>
      <c r="BO1264" s="1"/>
      <c r="BP1264" s="1"/>
      <c r="BQ1264" s="1"/>
      <c r="BR1264" s="1"/>
      <c r="BS1264" s="1"/>
      <c r="BT1264" s="1"/>
      <c r="BU1264" s="1"/>
      <c r="BV1264" s="1"/>
      <c r="BW1264" s="1"/>
      <c r="BX1264" s="1"/>
      <c r="BY1264" s="1"/>
      <c r="BZ1264" s="1"/>
      <c r="CA1264" s="1"/>
      <c r="CB1264" s="1"/>
      <c r="CC1264" s="1"/>
      <c r="CD1264" s="1"/>
      <c r="CE1264" s="1"/>
      <c r="CF1264" s="1"/>
      <c r="CG1264" s="1"/>
      <c r="CH1264" s="1"/>
      <c r="CI1264" s="1"/>
      <c r="CJ1264" s="1"/>
      <c r="CK1264" s="1"/>
      <c r="CL1264" s="1"/>
      <c r="CM1264" s="1"/>
      <c r="CN1264" s="1"/>
      <c r="CO1264" s="1"/>
      <c r="CP1264" s="1"/>
      <c r="CQ1264" s="1"/>
      <c r="CR1264" s="1"/>
      <c r="CS1264" s="1"/>
      <c r="CT1264" s="1"/>
      <c r="CU1264" s="1"/>
      <c r="CV1264" s="1"/>
      <c r="CW1264" s="1"/>
    </row>
    <row r="1265" spans="1:101" s="9" customFormat="1" ht="15" customHeight="1">
      <c r="A1265" s="26"/>
      <c r="B1265" s="1"/>
      <c r="D1265" s="3"/>
      <c r="E1265" s="3"/>
      <c r="F1265" s="3"/>
      <c r="G1265" s="3"/>
      <c r="H1265" s="3"/>
      <c r="I1265" s="1"/>
      <c r="J1265" s="1"/>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1"/>
      <c r="AI1265" s="1"/>
      <c r="AJ1265" s="1"/>
      <c r="AK1265" s="1"/>
      <c r="AL1265" s="1"/>
      <c r="AM1265" s="1"/>
      <c r="AN1265" s="1"/>
      <c r="AO1265" s="1"/>
      <c r="AP1265" s="1"/>
      <c r="AQ1265" s="1"/>
      <c r="AR1265" s="1"/>
      <c r="AS1265" s="1"/>
      <c r="AT1265" s="1"/>
      <c r="AU1265" s="1"/>
      <c r="AV1265" s="1"/>
      <c r="AW1265" s="1"/>
      <c r="AX1265" s="1"/>
      <c r="AY1265" s="1"/>
      <c r="AZ1265" s="1"/>
      <c r="BA1265" s="1"/>
      <c r="BB1265" s="1"/>
      <c r="BC1265" s="1"/>
      <c r="BD1265" s="1"/>
      <c r="BE1265" s="1"/>
      <c r="BF1265" s="1"/>
      <c r="BG1265" s="1"/>
      <c r="BH1265" s="1"/>
      <c r="BI1265" s="1"/>
      <c r="BJ1265" s="1"/>
      <c r="BK1265" s="1"/>
      <c r="BL1265" s="1"/>
      <c r="BM1265" s="1"/>
      <c r="BN1265" s="1"/>
      <c r="BO1265" s="1"/>
      <c r="BP1265" s="1"/>
      <c r="BQ1265" s="1"/>
      <c r="BR1265" s="1"/>
      <c r="BS1265" s="1"/>
      <c r="BT1265" s="1"/>
      <c r="BU1265" s="1"/>
      <c r="BV1265" s="1"/>
      <c r="BW1265" s="1"/>
      <c r="BX1265" s="1"/>
      <c r="BY1265" s="1"/>
      <c r="BZ1265" s="1"/>
      <c r="CA1265" s="1"/>
      <c r="CB1265" s="1"/>
      <c r="CC1265" s="1"/>
      <c r="CD1265" s="1"/>
      <c r="CE1265" s="1"/>
      <c r="CF1265" s="1"/>
      <c r="CG1265" s="1"/>
      <c r="CH1265" s="1"/>
      <c r="CI1265" s="1"/>
      <c r="CJ1265" s="1"/>
      <c r="CK1265" s="1"/>
      <c r="CL1265" s="1"/>
      <c r="CM1265" s="1"/>
      <c r="CN1265" s="1"/>
      <c r="CO1265" s="1"/>
      <c r="CP1265" s="1"/>
      <c r="CQ1265" s="1"/>
      <c r="CR1265" s="1"/>
      <c r="CS1265" s="1"/>
      <c r="CT1265" s="1"/>
      <c r="CU1265" s="1"/>
      <c r="CV1265" s="1"/>
      <c r="CW1265" s="1"/>
    </row>
    <row r="1266" spans="1:101" s="9" customFormat="1" ht="15" customHeight="1">
      <c r="A1266" s="26"/>
      <c r="B1266" s="1"/>
      <c r="D1266" s="3"/>
      <c r="E1266" s="3"/>
      <c r="F1266" s="3"/>
      <c r="G1266" s="3"/>
      <c r="H1266" s="3"/>
      <c r="I1266" s="1"/>
      <c r="J1266" s="1"/>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1"/>
      <c r="AI1266" s="1"/>
      <c r="AJ1266" s="1"/>
      <c r="AK1266" s="1"/>
      <c r="AL1266" s="1"/>
      <c r="AM1266" s="1"/>
      <c r="AN1266" s="1"/>
      <c r="AO1266" s="1"/>
      <c r="AP1266" s="1"/>
      <c r="AQ1266" s="1"/>
      <c r="AR1266" s="1"/>
      <c r="AS1266" s="1"/>
      <c r="AT1266" s="1"/>
      <c r="AU1266" s="1"/>
      <c r="AV1266" s="1"/>
      <c r="AW1266" s="1"/>
      <c r="AX1266" s="1"/>
      <c r="AY1266" s="1"/>
      <c r="AZ1266" s="1"/>
      <c r="BA1266" s="1"/>
      <c r="BB1266" s="1"/>
      <c r="BC1266" s="1"/>
      <c r="BD1266" s="1"/>
      <c r="BE1266" s="1"/>
      <c r="BF1266" s="1"/>
      <c r="BG1266" s="1"/>
      <c r="BH1266" s="1"/>
      <c r="BI1266" s="1"/>
      <c r="BJ1266" s="1"/>
      <c r="BK1266" s="1"/>
      <c r="BL1266" s="1"/>
      <c r="BM1266" s="1"/>
      <c r="BN1266" s="1"/>
      <c r="BO1266" s="1"/>
      <c r="BP1266" s="1"/>
      <c r="BQ1266" s="1"/>
      <c r="BR1266" s="1"/>
      <c r="BS1266" s="1"/>
      <c r="BT1266" s="1"/>
      <c r="BU1266" s="1"/>
      <c r="BV1266" s="1"/>
      <c r="BW1266" s="1"/>
      <c r="BX1266" s="1"/>
      <c r="BY1266" s="1"/>
      <c r="BZ1266" s="1"/>
      <c r="CA1266" s="1"/>
      <c r="CB1266" s="1"/>
      <c r="CC1266" s="1"/>
      <c r="CD1266" s="1"/>
      <c r="CE1266" s="1"/>
      <c r="CF1266" s="1"/>
      <c r="CG1266" s="1"/>
      <c r="CH1266" s="1"/>
      <c r="CI1266" s="1"/>
      <c r="CJ1266" s="1"/>
      <c r="CK1266" s="1"/>
      <c r="CL1266" s="1"/>
      <c r="CM1266" s="1"/>
      <c r="CN1266" s="1"/>
      <c r="CO1266" s="1"/>
      <c r="CP1266" s="1"/>
      <c r="CQ1266" s="1"/>
      <c r="CR1266" s="1"/>
      <c r="CS1266" s="1"/>
      <c r="CT1266" s="1"/>
      <c r="CU1266" s="1"/>
      <c r="CV1266" s="1"/>
      <c r="CW1266" s="1"/>
    </row>
    <row r="1267" spans="1:101" s="9" customFormat="1" ht="15" customHeight="1">
      <c r="A1267" s="26"/>
      <c r="B1267" s="1"/>
      <c r="D1267" s="3"/>
      <c r="E1267" s="3"/>
      <c r="F1267" s="3"/>
      <c r="G1267" s="3"/>
      <c r="H1267" s="3"/>
      <c r="I1267" s="1"/>
      <c r="J1267" s="1"/>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1"/>
      <c r="AI1267" s="1"/>
      <c r="AJ1267" s="1"/>
      <c r="AK1267" s="1"/>
      <c r="AL1267" s="1"/>
      <c r="AM1267" s="1"/>
      <c r="AN1267" s="1"/>
      <c r="AO1267" s="1"/>
      <c r="AP1267" s="1"/>
      <c r="AQ1267" s="1"/>
      <c r="AR1267" s="1"/>
      <c r="AS1267" s="1"/>
      <c r="AT1267" s="1"/>
      <c r="AU1267" s="1"/>
      <c r="AV1267" s="1"/>
      <c r="AW1267" s="1"/>
      <c r="AX1267" s="1"/>
      <c r="AY1267" s="1"/>
      <c r="AZ1267" s="1"/>
      <c r="BA1267" s="1"/>
      <c r="BB1267" s="1"/>
      <c r="BC1267" s="1"/>
      <c r="BD1267" s="1"/>
      <c r="BE1267" s="1"/>
      <c r="BF1267" s="1"/>
      <c r="BG1267" s="1"/>
      <c r="BH1267" s="1"/>
      <c r="BI1267" s="1"/>
      <c r="BJ1267" s="1"/>
      <c r="BK1267" s="1"/>
      <c r="BL1267" s="1"/>
      <c r="BM1267" s="1"/>
      <c r="BN1267" s="1"/>
      <c r="BO1267" s="1"/>
      <c r="BP1267" s="1"/>
      <c r="BQ1267" s="1"/>
      <c r="BR1267" s="1"/>
      <c r="BS1267" s="1"/>
      <c r="BT1267" s="1"/>
      <c r="BU1267" s="1"/>
      <c r="BV1267" s="1"/>
      <c r="BW1267" s="1"/>
      <c r="BX1267" s="1"/>
      <c r="BY1267" s="1"/>
      <c r="BZ1267" s="1"/>
      <c r="CA1267" s="1"/>
      <c r="CB1267" s="1"/>
      <c r="CC1267" s="1"/>
      <c r="CD1267" s="1"/>
      <c r="CE1267" s="1"/>
      <c r="CF1267" s="1"/>
      <c r="CG1267" s="1"/>
      <c r="CH1267" s="1"/>
      <c r="CI1267" s="1"/>
      <c r="CJ1267" s="1"/>
      <c r="CK1267" s="1"/>
      <c r="CL1267" s="1"/>
      <c r="CM1267" s="1"/>
      <c r="CN1267" s="1"/>
      <c r="CO1267" s="1"/>
      <c r="CP1267" s="1"/>
      <c r="CQ1267" s="1"/>
      <c r="CR1267" s="1"/>
      <c r="CS1267" s="1"/>
      <c r="CT1267" s="1"/>
      <c r="CU1267" s="1"/>
      <c r="CV1267" s="1"/>
      <c r="CW1267" s="1"/>
    </row>
    <row r="1268" spans="1:101" s="9" customFormat="1" ht="15" customHeight="1">
      <c r="A1268" s="26"/>
      <c r="B1268" s="1"/>
      <c r="D1268" s="3"/>
      <c r="E1268" s="3"/>
      <c r="F1268" s="3"/>
      <c r="G1268" s="3"/>
      <c r="H1268" s="3"/>
      <c r="I1268" s="1"/>
      <c r="J1268" s="1"/>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1"/>
      <c r="AI1268" s="1"/>
      <c r="AJ1268" s="1"/>
      <c r="AK1268" s="1"/>
      <c r="AL1268" s="1"/>
      <c r="AM1268" s="1"/>
      <c r="AN1268" s="1"/>
      <c r="AO1268" s="1"/>
      <c r="AP1268" s="1"/>
      <c r="AQ1268" s="1"/>
      <c r="AR1268" s="1"/>
      <c r="AS1268" s="1"/>
      <c r="AT1268" s="1"/>
      <c r="AU1268" s="1"/>
      <c r="AV1268" s="1"/>
      <c r="AW1268" s="1"/>
      <c r="AX1268" s="1"/>
      <c r="AY1268" s="1"/>
      <c r="AZ1268" s="1"/>
      <c r="BA1268" s="1"/>
      <c r="BB1268" s="1"/>
      <c r="BC1268" s="1"/>
      <c r="BD1268" s="1"/>
      <c r="BE1268" s="1"/>
      <c r="BF1268" s="1"/>
      <c r="BG1268" s="1"/>
      <c r="BH1268" s="1"/>
      <c r="BI1268" s="1"/>
      <c r="BJ1268" s="1"/>
      <c r="BK1268" s="1"/>
      <c r="BL1268" s="1"/>
      <c r="BM1268" s="1"/>
      <c r="BN1268" s="1"/>
      <c r="BO1268" s="1"/>
      <c r="BP1268" s="1"/>
      <c r="BQ1268" s="1"/>
      <c r="BR1268" s="1"/>
      <c r="BS1268" s="1"/>
      <c r="BT1268" s="1"/>
      <c r="BU1268" s="1"/>
      <c r="BV1268" s="1"/>
      <c r="BW1268" s="1"/>
      <c r="BX1268" s="1"/>
      <c r="BY1268" s="1"/>
      <c r="BZ1268" s="1"/>
      <c r="CA1268" s="1"/>
      <c r="CB1268" s="1"/>
      <c r="CC1268" s="1"/>
      <c r="CD1268" s="1"/>
      <c r="CE1268" s="1"/>
      <c r="CF1268" s="1"/>
      <c r="CG1268" s="1"/>
      <c r="CH1268" s="1"/>
      <c r="CI1268" s="1"/>
      <c r="CJ1268" s="1"/>
      <c r="CK1268" s="1"/>
      <c r="CL1268" s="1"/>
      <c r="CM1268" s="1"/>
      <c r="CN1268" s="1"/>
      <c r="CO1268" s="1"/>
      <c r="CP1268" s="1"/>
      <c r="CQ1268" s="1"/>
      <c r="CR1268" s="1"/>
      <c r="CS1268" s="1"/>
      <c r="CT1268" s="1"/>
      <c r="CU1268" s="1"/>
      <c r="CV1268" s="1"/>
      <c r="CW1268" s="1"/>
    </row>
    <row r="1269" spans="1:101" s="9" customFormat="1" ht="15" customHeight="1">
      <c r="A1269" s="26"/>
      <c r="B1269" s="1"/>
      <c r="D1269" s="3"/>
      <c r="E1269" s="3"/>
      <c r="F1269" s="3"/>
      <c r="G1269" s="3"/>
      <c r="H1269" s="3"/>
      <c r="I1269" s="1"/>
      <c r="J1269" s="1"/>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1"/>
      <c r="AI1269" s="1"/>
      <c r="AJ1269" s="1"/>
      <c r="AK1269" s="1"/>
      <c r="AL1269" s="1"/>
      <c r="AM1269" s="1"/>
      <c r="AN1269" s="1"/>
      <c r="AO1269" s="1"/>
      <c r="AP1269" s="1"/>
      <c r="AQ1269" s="1"/>
      <c r="AR1269" s="1"/>
      <c r="AS1269" s="1"/>
      <c r="AT1269" s="1"/>
      <c r="AU1269" s="1"/>
      <c r="AV1269" s="1"/>
      <c r="AW1269" s="1"/>
      <c r="AX1269" s="1"/>
      <c r="AY1269" s="1"/>
      <c r="AZ1269" s="1"/>
      <c r="BA1269" s="1"/>
      <c r="BB1269" s="1"/>
      <c r="BC1269" s="1"/>
      <c r="BD1269" s="1"/>
      <c r="BE1269" s="1"/>
      <c r="BF1269" s="1"/>
      <c r="BG1269" s="1"/>
      <c r="BH1269" s="1"/>
      <c r="BI1269" s="1"/>
      <c r="BJ1269" s="1"/>
      <c r="BK1269" s="1"/>
      <c r="BL1269" s="1"/>
      <c r="BM1269" s="1"/>
      <c r="BN1269" s="1"/>
      <c r="BO1269" s="1"/>
      <c r="BP1269" s="1"/>
      <c r="BQ1269" s="1"/>
      <c r="BR1269" s="1"/>
      <c r="BS1269" s="1"/>
      <c r="BT1269" s="1"/>
      <c r="BU1269" s="1"/>
      <c r="BV1269" s="1"/>
      <c r="BW1269" s="1"/>
      <c r="BX1269" s="1"/>
      <c r="BY1269" s="1"/>
      <c r="BZ1269" s="1"/>
      <c r="CA1269" s="1"/>
      <c r="CB1269" s="1"/>
      <c r="CC1269" s="1"/>
      <c r="CD1269" s="1"/>
      <c r="CE1269" s="1"/>
      <c r="CF1269" s="1"/>
      <c r="CG1269" s="1"/>
      <c r="CH1269" s="1"/>
      <c r="CI1269" s="1"/>
      <c r="CJ1269" s="1"/>
      <c r="CK1269" s="1"/>
      <c r="CL1269" s="1"/>
      <c r="CM1269" s="1"/>
      <c r="CN1269" s="1"/>
      <c r="CO1269" s="1"/>
      <c r="CP1269" s="1"/>
      <c r="CQ1269" s="1"/>
      <c r="CR1269" s="1"/>
      <c r="CS1269" s="1"/>
      <c r="CT1269" s="1"/>
      <c r="CU1269" s="1"/>
      <c r="CV1269" s="1"/>
      <c r="CW1269" s="1"/>
    </row>
    <row r="1270" spans="1:101" s="9" customFormat="1" ht="15" customHeight="1">
      <c r="A1270" s="26"/>
      <c r="B1270" s="1"/>
      <c r="D1270" s="3"/>
      <c r="E1270" s="3"/>
      <c r="F1270" s="3"/>
      <c r="G1270" s="3"/>
      <c r="H1270" s="3"/>
      <c r="I1270" s="1"/>
      <c r="J1270" s="1"/>
      <c r="K1270" s="1"/>
      <c r="L1270" s="1"/>
      <c r="M1270" s="1"/>
      <c r="N1270" s="1"/>
      <c r="O1270" s="1"/>
      <c r="P1270" s="1"/>
      <c r="Q1270" s="1"/>
      <c r="R1270" s="1"/>
      <c r="S1270" s="1"/>
      <c r="T1270" s="1"/>
      <c r="U1270" s="1"/>
      <c r="V1270" s="1"/>
      <c r="W1270" s="1"/>
      <c r="X1270" s="1"/>
      <c r="Y1270" s="1"/>
      <c r="Z1270" s="1"/>
      <c r="AA1270" s="1"/>
      <c r="AB1270" s="1"/>
      <c r="AC1270" s="1"/>
      <c r="AD1270" s="1"/>
      <c r="AE1270" s="1"/>
      <c r="AF1270" s="1"/>
      <c r="AG1270" s="1"/>
      <c r="AH1270" s="1"/>
      <c r="AI1270" s="1"/>
      <c r="AJ1270" s="1"/>
      <c r="AK1270" s="1"/>
      <c r="AL1270" s="1"/>
      <c r="AM1270" s="1"/>
      <c r="AN1270" s="1"/>
      <c r="AO1270" s="1"/>
      <c r="AP1270" s="1"/>
      <c r="AQ1270" s="1"/>
      <c r="AR1270" s="1"/>
      <c r="AS1270" s="1"/>
      <c r="AT1270" s="1"/>
      <c r="AU1270" s="1"/>
      <c r="AV1270" s="1"/>
      <c r="AW1270" s="1"/>
      <c r="AX1270" s="1"/>
      <c r="AY1270" s="1"/>
      <c r="AZ1270" s="1"/>
      <c r="BA1270" s="1"/>
      <c r="BB1270" s="1"/>
      <c r="BC1270" s="1"/>
      <c r="BD1270" s="1"/>
      <c r="BE1270" s="1"/>
      <c r="BF1270" s="1"/>
      <c r="BG1270" s="1"/>
      <c r="BH1270" s="1"/>
      <c r="BI1270" s="1"/>
      <c r="BJ1270" s="1"/>
      <c r="BK1270" s="1"/>
      <c r="BL1270" s="1"/>
      <c r="BM1270" s="1"/>
      <c r="BN1270" s="1"/>
      <c r="BO1270" s="1"/>
      <c r="BP1270" s="1"/>
      <c r="BQ1270" s="1"/>
      <c r="BR1270" s="1"/>
      <c r="BS1270" s="1"/>
      <c r="BT1270" s="1"/>
      <c r="BU1270" s="1"/>
      <c r="BV1270" s="1"/>
      <c r="BW1270" s="1"/>
      <c r="BX1270" s="1"/>
      <c r="BY1270" s="1"/>
      <c r="BZ1270" s="1"/>
      <c r="CA1270" s="1"/>
      <c r="CB1270" s="1"/>
      <c r="CC1270" s="1"/>
      <c r="CD1270" s="1"/>
      <c r="CE1270" s="1"/>
      <c r="CF1270" s="1"/>
      <c r="CG1270" s="1"/>
      <c r="CH1270" s="1"/>
      <c r="CI1270" s="1"/>
      <c r="CJ1270" s="1"/>
      <c r="CK1270" s="1"/>
      <c r="CL1270" s="1"/>
      <c r="CM1270" s="1"/>
      <c r="CN1270" s="1"/>
      <c r="CO1270" s="1"/>
      <c r="CP1270" s="1"/>
      <c r="CQ1270" s="1"/>
      <c r="CR1270" s="1"/>
      <c r="CS1270" s="1"/>
      <c r="CT1270" s="1"/>
      <c r="CU1270" s="1"/>
      <c r="CV1270" s="1"/>
      <c r="CW1270" s="1"/>
    </row>
    <row r="1271" spans="1:101" s="9" customFormat="1" ht="15" customHeight="1">
      <c r="A1271" s="26"/>
      <c r="B1271" s="1"/>
      <c r="D1271" s="3"/>
      <c r="E1271" s="3"/>
      <c r="F1271" s="3"/>
      <c r="G1271" s="3"/>
      <c r="H1271" s="3"/>
      <c r="I1271" s="1"/>
      <c r="J1271" s="1"/>
      <c r="K1271" s="1"/>
      <c r="L1271" s="1"/>
      <c r="M1271" s="1"/>
      <c r="N1271" s="1"/>
      <c r="O1271" s="1"/>
      <c r="P1271" s="1"/>
      <c r="Q1271" s="1"/>
      <c r="R1271" s="1"/>
      <c r="S1271" s="1"/>
      <c r="T1271" s="1"/>
      <c r="U1271" s="1"/>
      <c r="V1271" s="1"/>
      <c r="W1271" s="1"/>
      <c r="X1271" s="1"/>
      <c r="Y1271" s="1"/>
      <c r="Z1271" s="1"/>
      <c r="AA1271" s="1"/>
      <c r="AB1271" s="1"/>
      <c r="AC1271" s="1"/>
      <c r="AD1271" s="1"/>
      <c r="AE1271" s="1"/>
      <c r="AF1271" s="1"/>
      <c r="AG1271" s="1"/>
      <c r="AH1271" s="1"/>
      <c r="AI1271" s="1"/>
      <c r="AJ1271" s="1"/>
      <c r="AK1271" s="1"/>
      <c r="AL1271" s="1"/>
      <c r="AM1271" s="1"/>
      <c r="AN1271" s="1"/>
      <c r="AO1271" s="1"/>
      <c r="AP1271" s="1"/>
      <c r="AQ1271" s="1"/>
      <c r="AR1271" s="1"/>
      <c r="AS1271" s="1"/>
      <c r="AT1271" s="1"/>
      <c r="AU1271" s="1"/>
      <c r="AV1271" s="1"/>
      <c r="AW1271" s="1"/>
      <c r="AX1271" s="1"/>
      <c r="AY1271" s="1"/>
      <c r="AZ1271" s="1"/>
      <c r="BA1271" s="1"/>
      <c r="BB1271" s="1"/>
      <c r="BC1271" s="1"/>
      <c r="BD1271" s="1"/>
      <c r="BE1271" s="1"/>
      <c r="BF1271" s="1"/>
      <c r="BG1271" s="1"/>
      <c r="BH1271" s="1"/>
      <c r="BI1271" s="1"/>
      <c r="BJ1271" s="1"/>
      <c r="BK1271" s="1"/>
      <c r="BL1271" s="1"/>
      <c r="BM1271" s="1"/>
      <c r="BN1271" s="1"/>
      <c r="BO1271" s="1"/>
      <c r="BP1271" s="1"/>
      <c r="BQ1271" s="1"/>
      <c r="BR1271" s="1"/>
      <c r="BS1271" s="1"/>
      <c r="BT1271" s="1"/>
      <c r="BU1271" s="1"/>
      <c r="BV1271" s="1"/>
      <c r="BW1271" s="1"/>
      <c r="BX1271" s="1"/>
      <c r="BY1271" s="1"/>
      <c r="BZ1271" s="1"/>
      <c r="CA1271" s="1"/>
      <c r="CB1271" s="1"/>
      <c r="CC1271" s="1"/>
      <c r="CD1271" s="1"/>
      <c r="CE1271" s="1"/>
      <c r="CF1271" s="1"/>
      <c r="CG1271" s="1"/>
      <c r="CH1271" s="1"/>
      <c r="CI1271" s="1"/>
      <c r="CJ1271" s="1"/>
      <c r="CK1271" s="1"/>
      <c r="CL1271" s="1"/>
      <c r="CM1271" s="1"/>
      <c r="CN1271" s="1"/>
      <c r="CO1271" s="1"/>
      <c r="CP1271" s="1"/>
      <c r="CQ1271" s="1"/>
      <c r="CR1271" s="1"/>
      <c r="CS1271" s="1"/>
      <c r="CT1271" s="1"/>
      <c r="CU1271" s="1"/>
      <c r="CV1271" s="1"/>
      <c r="CW1271" s="1"/>
    </row>
    <row r="1272" spans="1:101" s="9" customFormat="1" ht="15" customHeight="1">
      <c r="A1272" s="26"/>
      <c r="B1272" s="1"/>
      <c r="D1272" s="3"/>
      <c r="E1272" s="3"/>
      <c r="F1272" s="3"/>
      <c r="G1272" s="3"/>
      <c r="H1272" s="3"/>
      <c r="I1272" s="1"/>
      <c r="J1272" s="1"/>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1"/>
      <c r="AI1272" s="1"/>
      <c r="AJ1272" s="1"/>
      <c r="AK1272" s="1"/>
      <c r="AL1272" s="1"/>
      <c r="AM1272" s="1"/>
      <c r="AN1272" s="1"/>
      <c r="AO1272" s="1"/>
      <c r="AP1272" s="1"/>
      <c r="AQ1272" s="1"/>
      <c r="AR1272" s="1"/>
      <c r="AS1272" s="1"/>
      <c r="AT1272" s="1"/>
      <c r="AU1272" s="1"/>
      <c r="AV1272" s="1"/>
      <c r="AW1272" s="1"/>
      <c r="AX1272" s="1"/>
      <c r="AY1272" s="1"/>
      <c r="AZ1272" s="1"/>
      <c r="BA1272" s="1"/>
      <c r="BB1272" s="1"/>
      <c r="BC1272" s="1"/>
      <c r="BD1272" s="1"/>
      <c r="BE1272" s="1"/>
      <c r="BF1272" s="1"/>
      <c r="BG1272" s="1"/>
      <c r="BH1272" s="1"/>
      <c r="BI1272" s="1"/>
      <c r="BJ1272" s="1"/>
      <c r="BK1272" s="1"/>
      <c r="BL1272" s="1"/>
      <c r="BM1272" s="1"/>
      <c r="BN1272" s="1"/>
      <c r="BO1272" s="1"/>
      <c r="BP1272" s="1"/>
      <c r="BQ1272" s="1"/>
      <c r="BR1272" s="1"/>
      <c r="BS1272" s="1"/>
      <c r="BT1272" s="1"/>
      <c r="BU1272" s="1"/>
      <c r="BV1272" s="1"/>
      <c r="BW1272" s="1"/>
      <c r="BX1272" s="1"/>
      <c r="BY1272" s="1"/>
      <c r="BZ1272" s="1"/>
      <c r="CA1272" s="1"/>
      <c r="CB1272" s="1"/>
      <c r="CC1272" s="1"/>
      <c r="CD1272" s="1"/>
      <c r="CE1272" s="1"/>
      <c r="CF1272" s="1"/>
      <c r="CG1272" s="1"/>
      <c r="CH1272" s="1"/>
      <c r="CI1272" s="1"/>
      <c r="CJ1272" s="1"/>
      <c r="CK1272" s="1"/>
      <c r="CL1272" s="1"/>
      <c r="CM1272" s="1"/>
      <c r="CN1272" s="1"/>
      <c r="CO1272" s="1"/>
      <c r="CP1272" s="1"/>
      <c r="CQ1272" s="1"/>
      <c r="CR1272" s="1"/>
      <c r="CS1272" s="1"/>
      <c r="CT1272" s="1"/>
      <c r="CU1272" s="1"/>
      <c r="CV1272" s="1"/>
      <c r="CW1272" s="1"/>
    </row>
    <row r="1273" spans="1:101" s="9" customFormat="1" ht="15" customHeight="1">
      <c r="A1273" s="26"/>
      <c r="B1273" s="1"/>
      <c r="D1273" s="3"/>
      <c r="E1273" s="3"/>
      <c r="F1273" s="3"/>
      <c r="G1273" s="3"/>
      <c r="H1273" s="3"/>
      <c r="I1273" s="1"/>
      <c r="J1273" s="1"/>
      <c r="K1273" s="1"/>
      <c r="L1273" s="1"/>
      <c r="M1273" s="1"/>
      <c r="N1273" s="1"/>
      <c r="O1273" s="1"/>
      <c r="P1273" s="1"/>
      <c r="Q1273" s="1"/>
      <c r="R1273" s="1"/>
      <c r="S1273" s="1"/>
      <c r="T1273" s="1"/>
      <c r="U1273" s="1"/>
      <c r="V1273" s="1"/>
      <c r="W1273" s="1"/>
      <c r="X1273" s="1"/>
      <c r="Y1273" s="1"/>
      <c r="Z1273" s="1"/>
      <c r="AA1273" s="1"/>
      <c r="AB1273" s="1"/>
      <c r="AC1273" s="1"/>
      <c r="AD1273" s="1"/>
      <c r="AE1273" s="1"/>
      <c r="AF1273" s="1"/>
      <c r="AG1273" s="1"/>
      <c r="AH1273" s="1"/>
      <c r="AI1273" s="1"/>
      <c r="AJ1273" s="1"/>
      <c r="AK1273" s="1"/>
      <c r="AL1273" s="1"/>
      <c r="AM1273" s="1"/>
      <c r="AN1273" s="1"/>
      <c r="AO1273" s="1"/>
      <c r="AP1273" s="1"/>
      <c r="AQ1273" s="1"/>
      <c r="AR1273" s="1"/>
      <c r="AS1273" s="1"/>
      <c r="AT1273" s="1"/>
      <c r="AU1273" s="1"/>
      <c r="AV1273" s="1"/>
      <c r="AW1273" s="1"/>
      <c r="AX1273" s="1"/>
      <c r="AY1273" s="1"/>
      <c r="AZ1273" s="1"/>
      <c r="BA1273" s="1"/>
      <c r="BB1273" s="1"/>
      <c r="BC1273" s="1"/>
      <c r="BD1273" s="1"/>
      <c r="BE1273" s="1"/>
      <c r="BF1273" s="1"/>
      <c r="BG1273" s="1"/>
      <c r="BH1273" s="1"/>
      <c r="BI1273" s="1"/>
      <c r="BJ1273" s="1"/>
      <c r="BK1273" s="1"/>
      <c r="BL1273" s="1"/>
      <c r="BM1273" s="1"/>
      <c r="BN1273" s="1"/>
      <c r="BO1273" s="1"/>
      <c r="BP1273" s="1"/>
      <c r="BQ1273" s="1"/>
      <c r="BR1273" s="1"/>
      <c r="BS1273" s="1"/>
      <c r="BT1273" s="1"/>
      <c r="BU1273" s="1"/>
      <c r="BV1273" s="1"/>
      <c r="BW1273" s="1"/>
      <c r="BX1273" s="1"/>
      <c r="BY1273" s="1"/>
      <c r="BZ1273" s="1"/>
      <c r="CA1273" s="1"/>
      <c r="CB1273" s="1"/>
      <c r="CC1273" s="1"/>
      <c r="CD1273" s="1"/>
      <c r="CE1273" s="1"/>
      <c r="CF1273" s="1"/>
      <c r="CG1273" s="1"/>
      <c r="CH1273" s="1"/>
      <c r="CI1273" s="1"/>
      <c r="CJ1273" s="1"/>
      <c r="CK1273" s="1"/>
      <c r="CL1273" s="1"/>
      <c r="CM1273" s="1"/>
      <c r="CN1273" s="1"/>
      <c r="CO1273" s="1"/>
      <c r="CP1273" s="1"/>
      <c r="CQ1273" s="1"/>
      <c r="CR1273" s="1"/>
      <c r="CS1273" s="1"/>
      <c r="CT1273" s="1"/>
      <c r="CU1273" s="1"/>
      <c r="CV1273" s="1"/>
      <c r="CW1273" s="1"/>
    </row>
    <row r="1274" spans="1:101" s="9" customFormat="1" ht="15" customHeight="1">
      <c r="A1274" s="26"/>
      <c r="B1274" s="1"/>
      <c r="D1274" s="3"/>
      <c r="E1274" s="3"/>
      <c r="F1274" s="3"/>
      <c r="G1274" s="3"/>
      <c r="H1274" s="3"/>
      <c r="I1274" s="1"/>
      <c r="J1274" s="1"/>
      <c r="K1274" s="1"/>
      <c r="L1274" s="1"/>
      <c r="M1274" s="1"/>
      <c r="N1274" s="1"/>
      <c r="O1274" s="1"/>
      <c r="P1274" s="1"/>
      <c r="Q1274" s="1"/>
      <c r="R1274" s="1"/>
      <c r="S1274" s="1"/>
      <c r="T1274" s="1"/>
      <c r="U1274" s="1"/>
      <c r="V1274" s="1"/>
      <c r="W1274" s="1"/>
      <c r="X1274" s="1"/>
      <c r="Y1274" s="1"/>
      <c r="Z1274" s="1"/>
      <c r="AA1274" s="1"/>
      <c r="AB1274" s="1"/>
      <c r="AC1274" s="1"/>
      <c r="AD1274" s="1"/>
      <c r="AE1274" s="1"/>
      <c r="AF1274" s="1"/>
      <c r="AG1274" s="1"/>
      <c r="AH1274" s="1"/>
      <c r="AI1274" s="1"/>
      <c r="AJ1274" s="1"/>
      <c r="AK1274" s="1"/>
      <c r="AL1274" s="1"/>
      <c r="AM1274" s="1"/>
      <c r="AN1274" s="1"/>
      <c r="AO1274" s="1"/>
      <c r="AP1274" s="1"/>
      <c r="AQ1274" s="1"/>
      <c r="AR1274" s="1"/>
      <c r="AS1274" s="1"/>
      <c r="AT1274" s="1"/>
      <c r="AU1274" s="1"/>
      <c r="AV1274" s="1"/>
      <c r="AW1274" s="1"/>
      <c r="AX1274" s="1"/>
      <c r="AY1274" s="1"/>
      <c r="AZ1274" s="1"/>
      <c r="BA1274" s="1"/>
      <c r="BB1274" s="1"/>
      <c r="BC1274" s="1"/>
      <c r="BD1274" s="1"/>
      <c r="BE1274" s="1"/>
      <c r="BF1274" s="1"/>
      <c r="BG1274" s="1"/>
      <c r="BH1274" s="1"/>
      <c r="BI1274" s="1"/>
      <c r="BJ1274" s="1"/>
      <c r="BK1274" s="1"/>
      <c r="BL1274" s="1"/>
      <c r="BM1274" s="1"/>
      <c r="BN1274" s="1"/>
      <c r="BO1274" s="1"/>
      <c r="BP1274" s="1"/>
      <c r="BQ1274" s="1"/>
      <c r="BR1274" s="1"/>
      <c r="BS1274" s="1"/>
      <c r="BT1274" s="1"/>
      <c r="BU1274" s="1"/>
      <c r="BV1274" s="1"/>
      <c r="BW1274" s="1"/>
      <c r="BX1274" s="1"/>
      <c r="BY1274" s="1"/>
      <c r="BZ1274" s="1"/>
      <c r="CA1274" s="1"/>
      <c r="CB1274" s="1"/>
      <c r="CC1274" s="1"/>
      <c r="CD1274" s="1"/>
      <c r="CE1274" s="1"/>
      <c r="CF1274" s="1"/>
      <c r="CG1274" s="1"/>
      <c r="CH1274" s="1"/>
      <c r="CI1274" s="1"/>
      <c r="CJ1274" s="1"/>
      <c r="CK1274" s="1"/>
      <c r="CL1274" s="1"/>
      <c r="CM1274" s="1"/>
      <c r="CN1274" s="1"/>
      <c r="CO1274" s="1"/>
      <c r="CP1274" s="1"/>
      <c r="CQ1274" s="1"/>
      <c r="CR1274" s="1"/>
      <c r="CS1274" s="1"/>
      <c r="CT1274" s="1"/>
      <c r="CU1274" s="1"/>
      <c r="CV1274" s="1"/>
      <c r="CW1274" s="1"/>
    </row>
    <row r="1275" spans="1:101" s="9" customFormat="1" ht="15" customHeight="1">
      <c r="A1275" s="26"/>
      <c r="B1275" s="1"/>
      <c r="D1275" s="3"/>
      <c r="E1275" s="3"/>
      <c r="F1275" s="3"/>
      <c r="G1275" s="3"/>
      <c r="H1275" s="3"/>
      <c r="I1275" s="1"/>
      <c r="J1275" s="1"/>
      <c r="K1275" s="1"/>
      <c r="L1275" s="1"/>
      <c r="M1275" s="1"/>
      <c r="N1275" s="1"/>
      <c r="O1275" s="1"/>
      <c r="P1275" s="1"/>
      <c r="Q1275" s="1"/>
      <c r="R1275" s="1"/>
      <c r="S1275" s="1"/>
      <c r="T1275" s="1"/>
      <c r="U1275" s="1"/>
      <c r="V1275" s="1"/>
      <c r="W1275" s="1"/>
      <c r="X1275" s="1"/>
      <c r="Y1275" s="1"/>
      <c r="Z1275" s="1"/>
      <c r="AA1275" s="1"/>
      <c r="AB1275" s="1"/>
      <c r="AC1275" s="1"/>
      <c r="AD1275" s="1"/>
      <c r="AE1275" s="1"/>
      <c r="AF1275" s="1"/>
      <c r="AG1275" s="1"/>
      <c r="AH1275" s="1"/>
      <c r="AI1275" s="1"/>
      <c r="AJ1275" s="1"/>
      <c r="AK1275" s="1"/>
      <c r="AL1275" s="1"/>
      <c r="AM1275" s="1"/>
      <c r="AN1275" s="1"/>
      <c r="AO1275" s="1"/>
      <c r="AP1275" s="1"/>
      <c r="AQ1275" s="1"/>
      <c r="AR1275" s="1"/>
      <c r="AS1275" s="1"/>
      <c r="AT1275" s="1"/>
      <c r="AU1275" s="1"/>
      <c r="AV1275" s="1"/>
      <c r="AW1275" s="1"/>
      <c r="AX1275" s="1"/>
      <c r="AY1275" s="1"/>
      <c r="AZ1275" s="1"/>
      <c r="BA1275" s="1"/>
      <c r="BB1275" s="1"/>
      <c r="BC1275" s="1"/>
      <c r="BD1275" s="1"/>
      <c r="BE1275" s="1"/>
      <c r="BF1275" s="1"/>
      <c r="BG1275" s="1"/>
      <c r="BH1275" s="1"/>
      <c r="BI1275" s="1"/>
      <c r="BJ1275" s="1"/>
      <c r="BK1275" s="1"/>
      <c r="BL1275" s="1"/>
      <c r="BM1275" s="1"/>
      <c r="BN1275" s="1"/>
      <c r="BO1275" s="1"/>
      <c r="BP1275" s="1"/>
      <c r="BQ1275" s="1"/>
      <c r="BR1275" s="1"/>
      <c r="BS1275" s="1"/>
      <c r="BT1275" s="1"/>
      <c r="BU1275" s="1"/>
      <c r="BV1275" s="1"/>
      <c r="BW1275" s="1"/>
      <c r="BX1275" s="1"/>
      <c r="BY1275" s="1"/>
      <c r="BZ1275" s="1"/>
      <c r="CA1275" s="1"/>
      <c r="CB1275" s="1"/>
      <c r="CC1275" s="1"/>
      <c r="CD1275" s="1"/>
      <c r="CE1275" s="1"/>
      <c r="CF1275" s="1"/>
      <c r="CG1275" s="1"/>
      <c r="CH1275" s="1"/>
      <c r="CI1275" s="1"/>
      <c r="CJ1275" s="1"/>
      <c r="CK1275" s="1"/>
      <c r="CL1275" s="1"/>
      <c r="CM1275" s="1"/>
      <c r="CN1275" s="1"/>
      <c r="CO1275" s="1"/>
      <c r="CP1275" s="1"/>
      <c r="CQ1275" s="1"/>
      <c r="CR1275" s="1"/>
      <c r="CS1275" s="1"/>
      <c r="CT1275" s="1"/>
      <c r="CU1275" s="1"/>
      <c r="CV1275" s="1"/>
      <c r="CW1275" s="1"/>
    </row>
    <row r="1276" spans="1:101" s="9" customFormat="1" ht="15" customHeight="1">
      <c r="A1276" s="26"/>
      <c r="B1276" s="1"/>
      <c r="D1276" s="3"/>
      <c r="E1276" s="3"/>
      <c r="F1276" s="3"/>
      <c r="G1276" s="3"/>
      <c r="H1276" s="3"/>
      <c r="I1276" s="1"/>
      <c r="J1276" s="1"/>
      <c r="K1276" s="1"/>
      <c r="L1276" s="1"/>
      <c r="M1276" s="1"/>
      <c r="N1276" s="1"/>
      <c r="O1276" s="1"/>
      <c r="P1276" s="1"/>
      <c r="Q1276" s="1"/>
      <c r="R1276" s="1"/>
      <c r="S1276" s="1"/>
      <c r="T1276" s="1"/>
      <c r="U1276" s="1"/>
      <c r="V1276" s="1"/>
      <c r="W1276" s="1"/>
      <c r="X1276" s="1"/>
      <c r="Y1276" s="1"/>
      <c r="Z1276" s="1"/>
      <c r="AA1276" s="1"/>
      <c r="AB1276" s="1"/>
      <c r="AC1276" s="1"/>
      <c r="AD1276" s="1"/>
      <c r="AE1276" s="1"/>
      <c r="AF1276" s="1"/>
      <c r="AG1276" s="1"/>
      <c r="AH1276" s="1"/>
      <c r="AI1276" s="1"/>
      <c r="AJ1276" s="1"/>
      <c r="AK1276" s="1"/>
      <c r="AL1276" s="1"/>
      <c r="AM1276" s="1"/>
      <c r="AN1276" s="1"/>
      <c r="AO1276" s="1"/>
      <c r="AP1276" s="1"/>
      <c r="AQ1276" s="1"/>
      <c r="AR1276" s="1"/>
      <c r="AS1276" s="1"/>
      <c r="AT1276" s="1"/>
      <c r="AU1276" s="1"/>
      <c r="AV1276" s="1"/>
      <c r="AW1276" s="1"/>
      <c r="AX1276" s="1"/>
      <c r="AY1276" s="1"/>
      <c r="AZ1276" s="1"/>
      <c r="BA1276" s="1"/>
      <c r="BB1276" s="1"/>
      <c r="BC1276" s="1"/>
      <c r="BD1276" s="1"/>
      <c r="BE1276" s="1"/>
      <c r="BF1276" s="1"/>
      <c r="BG1276" s="1"/>
      <c r="BH1276" s="1"/>
      <c r="BI1276" s="1"/>
      <c r="BJ1276" s="1"/>
      <c r="BK1276" s="1"/>
      <c r="BL1276" s="1"/>
      <c r="BM1276" s="1"/>
      <c r="BN1276" s="1"/>
      <c r="BO1276" s="1"/>
      <c r="BP1276" s="1"/>
      <c r="BQ1276" s="1"/>
      <c r="BR1276" s="1"/>
      <c r="BS1276" s="1"/>
      <c r="BT1276" s="1"/>
      <c r="BU1276" s="1"/>
      <c r="BV1276" s="1"/>
      <c r="BW1276" s="1"/>
      <c r="BX1276" s="1"/>
      <c r="BY1276" s="1"/>
      <c r="BZ1276" s="1"/>
      <c r="CA1276" s="1"/>
      <c r="CB1276" s="1"/>
      <c r="CC1276" s="1"/>
      <c r="CD1276" s="1"/>
      <c r="CE1276" s="1"/>
      <c r="CF1276" s="1"/>
      <c r="CG1276" s="1"/>
      <c r="CH1276" s="1"/>
      <c r="CI1276" s="1"/>
      <c r="CJ1276" s="1"/>
      <c r="CK1276" s="1"/>
      <c r="CL1276" s="1"/>
      <c r="CM1276" s="1"/>
      <c r="CN1276" s="1"/>
      <c r="CO1276" s="1"/>
      <c r="CP1276" s="1"/>
      <c r="CQ1276" s="1"/>
      <c r="CR1276" s="1"/>
      <c r="CS1276" s="1"/>
      <c r="CT1276" s="1"/>
      <c r="CU1276" s="1"/>
      <c r="CV1276" s="1"/>
      <c r="CW1276" s="1"/>
    </row>
    <row r="1277" spans="1:101" s="9" customFormat="1" ht="15" customHeight="1">
      <c r="A1277" s="26"/>
      <c r="B1277" s="1"/>
      <c r="D1277" s="3"/>
      <c r="E1277" s="3"/>
      <c r="F1277" s="3"/>
      <c r="G1277" s="3"/>
      <c r="H1277" s="3"/>
      <c r="I1277" s="1"/>
      <c r="J1277" s="1"/>
      <c r="K1277" s="1"/>
      <c r="L1277" s="1"/>
      <c r="M1277" s="1"/>
      <c r="N1277" s="1"/>
      <c r="O1277" s="1"/>
      <c r="P1277" s="1"/>
      <c r="Q1277" s="1"/>
      <c r="R1277" s="1"/>
      <c r="S1277" s="1"/>
      <c r="T1277" s="1"/>
      <c r="U1277" s="1"/>
      <c r="V1277" s="1"/>
      <c r="W1277" s="1"/>
      <c r="X1277" s="1"/>
      <c r="Y1277" s="1"/>
      <c r="Z1277" s="1"/>
      <c r="AA1277" s="1"/>
      <c r="AB1277" s="1"/>
      <c r="AC1277" s="1"/>
      <c r="AD1277" s="1"/>
      <c r="AE1277" s="1"/>
      <c r="AF1277" s="1"/>
      <c r="AG1277" s="1"/>
      <c r="AH1277" s="1"/>
      <c r="AI1277" s="1"/>
      <c r="AJ1277" s="1"/>
      <c r="AK1277" s="1"/>
      <c r="AL1277" s="1"/>
      <c r="AM1277" s="1"/>
      <c r="AN1277" s="1"/>
      <c r="AO1277" s="1"/>
      <c r="AP1277" s="1"/>
      <c r="AQ1277" s="1"/>
      <c r="AR1277" s="1"/>
      <c r="AS1277" s="1"/>
      <c r="AT1277" s="1"/>
      <c r="AU1277" s="1"/>
      <c r="AV1277" s="1"/>
      <c r="AW1277" s="1"/>
      <c r="AX1277" s="1"/>
      <c r="AY1277" s="1"/>
      <c r="AZ1277" s="1"/>
      <c r="BA1277" s="1"/>
      <c r="BB1277" s="1"/>
      <c r="BC1277" s="1"/>
      <c r="BD1277" s="1"/>
      <c r="BE1277" s="1"/>
      <c r="BF1277" s="1"/>
      <c r="BG1277" s="1"/>
      <c r="BH1277" s="1"/>
      <c r="BI1277" s="1"/>
      <c r="BJ1277" s="1"/>
      <c r="BK1277" s="1"/>
      <c r="BL1277" s="1"/>
      <c r="BM1277" s="1"/>
      <c r="BN1277" s="1"/>
      <c r="BO1277" s="1"/>
      <c r="BP1277" s="1"/>
      <c r="BQ1277" s="1"/>
      <c r="BR1277" s="1"/>
      <c r="BS1277" s="1"/>
      <c r="BT1277" s="1"/>
      <c r="BU1277" s="1"/>
      <c r="BV1277" s="1"/>
      <c r="BW1277" s="1"/>
      <c r="BX1277" s="1"/>
      <c r="BY1277" s="1"/>
      <c r="BZ1277" s="1"/>
      <c r="CA1277" s="1"/>
      <c r="CB1277" s="1"/>
      <c r="CC1277" s="1"/>
      <c r="CD1277" s="1"/>
      <c r="CE1277" s="1"/>
      <c r="CF1277" s="1"/>
      <c r="CG1277" s="1"/>
      <c r="CH1277" s="1"/>
      <c r="CI1277" s="1"/>
      <c r="CJ1277" s="1"/>
      <c r="CK1277" s="1"/>
      <c r="CL1277" s="1"/>
      <c r="CM1277" s="1"/>
      <c r="CN1277" s="1"/>
      <c r="CO1277" s="1"/>
      <c r="CP1277" s="1"/>
      <c r="CQ1277" s="1"/>
      <c r="CR1277" s="1"/>
      <c r="CS1277" s="1"/>
      <c r="CT1277" s="1"/>
      <c r="CU1277" s="1"/>
      <c r="CV1277" s="1"/>
      <c r="CW1277" s="1"/>
    </row>
    <row r="1278" spans="1:101" s="9" customFormat="1" ht="15" customHeight="1">
      <c r="A1278" s="26"/>
      <c r="B1278" s="1"/>
      <c r="D1278" s="3"/>
      <c r="E1278" s="3"/>
      <c r="F1278" s="3"/>
      <c r="G1278" s="3"/>
      <c r="H1278" s="3"/>
      <c r="I1278" s="1"/>
      <c r="J1278" s="1"/>
      <c r="K1278" s="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1"/>
      <c r="AI1278" s="1"/>
      <c r="AJ1278" s="1"/>
      <c r="AK1278" s="1"/>
      <c r="AL1278" s="1"/>
      <c r="AM1278" s="1"/>
      <c r="AN1278" s="1"/>
      <c r="AO1278" s="1"/>
      <c r="AP1278" s="1"/>
      <c r="AQ1278" s="1"/>
      <c r="AR1278" s="1"/>
      <c r="AS1278" s="1"/>
      <c r="AT1278" s="1"/>
      <c r="AU1278" s="1"/>
      <c r="AV1278" s="1"/>
      <c r="AW1278" s="1"/>
      <c r="AX1278" s="1"/>
      <c r="AY1278" s="1"/>
      <c r="AZ1278" s="1"/>
      <c r="BA1278" s="1"/>
      <c r="BB1278" s="1"/>
      <c r="BC1278" s="1"/>
      <c r="BD1278" s="1"/>
      <c r="BE1278" s="1"/>
      <c r="BF1278" s="1"/>
      <c r="BG1278" s="1"/>
      <c r="BH1278" s="1"/>
      <c r="BI1278" s="1"/>
      <c r="BJ1278" s="1"/>
      <c r="BK1278" s="1"/>
      <c r="BL1278" s="1"/>
      <c r="BM1278" s="1"/>
      <c r="BN1278" s="1"/>
      <c r="BO1278" s="1"/>
      <c r="BP1278" s="1"/>
      <c r="BQ1278" s="1"/>
      <c r="BR1278" s="1"/>
      <c r="BS1278" s="1"/>
      <c r="BT1278" s="1"/>
      <c r="BU1278" s="1"/>
      <c r="BV1278" s="1"/>
      <c r="BW1278" s="1"/>
      <c r="BX1278" s="1"/>
      <c r="BY1278" s="1"/>
      <c r="BZ1278" s="1"/>
      <c r="CA1278" s="1"/>
      <c r="CB1278" s="1"/>
      <c r="CC1278" s="1"/>
      <c r="CD1278" s="1"/>
      <c r="CE1278" s="1"/>
      <c r="CF1278" s="1"/>
      <c r="CG1278" s="1"/>
      <c r="CH1278" s="1"/>
      <c r="CI1278" s="1"/>
      <c r="CJ1278" s="1"/>
      <c r="CK1278" s="1"/>
      <c r="CL1278" s="1"/>
      <c r="CM1278" s="1"/>
      <c r="CN1278" s="1"/>
      <c r="CO1278" s="1"/>
      <c r="CP1278" s="1"/>
      <c r="CQ1278" s="1"/>
      <c r="CR1278" s="1"/>
      <c r="CS1278" s="1"/>
      <c r="CT1278" s="1"/>
      <c r="CU1278" s="1"/>
      <c r="CV1278" s="1"/>
      <c r="CW1278" s="1"/>
    </row>
    <row r="1279" spans="1:101" s="9" customFormat="1" ht="15" customHeight="1">
      <c r="A1279" s="26"/>
      <c r="B1279" s="1"/>
      <c r="D1279" s="3"/>
      <c r="E1279" s="3"/>
      <c r="F1279" s="3"/>
      <c r="G1279" s="3"/>
      <c r="H1279" s="3"/>
      <c r="I1279" s="1"/>
      <c r="J1279" s="1"/>
      <c r="K1279" s="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1"/>
      <c r="AI1279" s="1"/>
      <c r="AJ1279" s="1"/>
      <c r="AK1279" s="1"/>
      <c r="AL1279" s="1"/>
      <c r="AM1279" s="1"/>
      <c r="AN1279" s="1"/>
      <c r="AO1279" s="1"/>
      <c r="AP1279" s="1"/>
      <c r="AQ1279" s="1"/>
      <c r="AR1279" s="1"/>
      <c r="AS1279" s="1"/>
      <c r="AT1279" s="1"/>
      <c r="AU1279" s="1"/>
      <c r="AV1279" s="1"/>
      <c r="AW1279" s="1"/>
      <c r="AX1279" s="1"/>
      <c r="AY1279" s="1"/>
      <c r="AZ1279" s="1"/>
      <c r="BA1279" s="1"/>
      <c r="BB1279" s="1"/>
      <c r="BC1279" s="1"/>
      <c r="BD1279" s="1"/>
      <c r="BE1279" s="1"/>
      <c r="BF1279" s="1"/>
      <c r="BG1279" s="1"/>
      <c r="BH1279" s="1"/>
      <c r="BI1279" s="1"/>
      <c r="BJ1279" s="1"/>
      <c r="BK1279" s="1"/>
      <c r="BL1279" s="1"/>
      <c r="BM1279" s="1"/>
      <c r="BN1279" s="1"/>
      <c r="BO1279" s="1"/>
      <c r="BP1279" s="1"/>
      <c r="BQ1279" s="1"/>
      <c r="BR1279" s="1"/>
      <c r="BS1279" s="1"/>
      <c r="BT1279" s="1"/>
      <c r="BU1279" s="1"/>
      <c r="BV1279" s="1"/>
      <c r="BW1279" s="1"/>
      <c r="BX1279" s="1"/>
      <c r="BY1279" s="1"/>
      <c r="BZ1279" s="1"/>
      <c r="CA1279" s="1"/>
      <c r="CB1279" s="1"/>
      <c r="CC1279" s="1"/>
      <c r="CD1279" s="1"/>
      <c r="CE1279" s="1"/>
      <c r="CF1279" s="1"/>
      <c r="CG1279" s="1"/>
      <c r="CH1279" s="1"/>
      <c r="CI1279" s="1"/>
      <c r="CJ1279" s="1"/>
      <c r="CK1279" s="1"/>
      <c r="CL1279" s="1"/>
      <c r="CM1279" s="1"/>
      <c r="CN1279" s="1"/>
      <c r="CO1279" s="1"/>
      <c r="CP1279" s="1"/>
      <c r="CQ1279" s="1"/>
      <c r="CR1279" s="1"/>
      <c r="CS1279" s="1"/>
      <c r="CT1279" s="1"/>
      <c r="CU1279" s="1"/>
      <c r="CV1279" s="1"/>
      <c r="CW1279" s="1"/>
    </row>
    <row r="1280" spans="1:101" s="9" customFormat="1" ht="15" customHeight="1">
      <c r="A1280" s="26"/>
      <c r="B1280" s="1"/>
      <c r="D1280" s="3"/>
      <c r="E1280" s="3"/>
      <c r="F1280" s="3"/>
      <c r="G1280" s="3"/>
      <c r="H1280" s="3"/>
      <c r="I1280" s="1"/>
      <c r="J1280" s="1"/>
      <c r="K1280" s="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1"/>
      <c r="AI1280" s="1"/>
      <c r="AJ1280" s="1"/>
      <c r="AK1280" s="1"/>
      <c r="AL1280" s="1"/>
      <c r="AM1280" s="1"/>
      <c r="AN1280" s="1"/>
      <c r="AO1280" s="1"/>
      <c r="AP1280" s="1"/>
      <c r="AQ1280" s="1"/>
      <c r="AR1280" s="1"/>
      <c r="AS1280" s="1"/>
      <c r="AT1280" s="1"/>
      <c r="AU1280" s="1"/>
      <c r="AV1280" s="1"/>
      <c r="AW1280" s="1"/>
      <c r="AX1280" s="1"/>
      <c r="AY1280" s="1"/>
      <c r="AZ1280" s="1"/>
      <c r="BA1280" s="1"/>
      <c r="BB1280" s="1"/>
      <c r="BC1280" s="1"/>
      <c r="BD1280" s="1"/>
      <c r="BE1280" s="1"/>
      <c r="BF1280" s="1"/>
      <c r="BG1280" s="1"/>
      <c r="BH1280" s="1"/>
      <c r="BI1280" s="1"/>
      <c r="BJ1280" s="1"/>
      <c r="BK1280" s="1"/>
      <c r="BL1280" s="1"/>
      <c r="BM1280" s="1"/>
      <c r="BN1280" s="1"/>
      <c r="BO1280" s="1"/>
      <c r="BP1280" s="1"/>
      <c r="BQ1280" s="1"/>
      <c r="BR1280" s="1"/>
      <c r="BS1280" s="1"/>
      <c r="BT1280" s="1"/>
      <c r="BU1280" s="1"/>
      <c r="BV1280" s="1"/>
      <c r="BW1280" s="1"/>
      <c r="BX1280" s="1"/>
      <c r="BY1280" s="1"/>
      <c r="BZ1280" s="1"/>
      <c r="CA1280" s="1"/>
      <c r="CB1280" s="1"/>
      <c r="CC1280" s="1"/>
      <c r="CD1280" s="1"/>
      <c r="CE1280" s="1"/>
      <c r="CF1280" s="1"/>
      <c r="CG1280" s="1"/>
      <c r="CH1280" s="1"/>
      <c r="CI1280" s="1"/>
      <c r="CJ1280" s="1"/>
      <c r="CK1280" s="1"/>
      <c r="CL1280" s="1"/>
      <c r="CM1280" s="1"/>
      <c r="CN1280" s="1"/>
      <c r="CO1280" s="1"/>
      <c r="CP1280" s="1"/>
      <c r="CQ1280" s="1"/>
      <c r="CR1280" s="1"/>
      <c r="CS1280" s="1"/>
      <c r="CT1280" s="1"/>
      <c r="CU1280" s="1"/>
      <c r="CV1280" s="1"/>
      <c r="CW1280" s="1"/>
    </row>
    <row r="1281" spans="1:101" s="9" customFormat="1" ht="15" customHeight="1">
      <c r="A1281" s="26"/>
      <c r="B1281" s="1"/>
      <c r="D1281" s="3"/>
      <c r="E1281" s="3"/>
      <c r="F1281" s="3"/>
      <c r="G1281" s="3"/>
      <c r="H1281" s="3"/>
      <c r="I1281" s="1"/>
      <c r="J1281" s="1"/>
      <c r="K1281" s="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1"/>
      <c r="AI1281" s="1"/>
      <c r="AJ1281" s="1"/>
      <c r="AK1281" s="1"/>
      <c r="AL1281" s="1"/>
      <c r="AM1281" s="1"/>
      <c r="AN1281" s="1"/>
      <c r="AO1281" s="1"/>
      <c r="AP1281" s="1"/>
      <c r="AQ1281" s="1"/>
      <c r="AR1281" s="1"/>
      <c r="AS1281" s="1"/>
      <c r="AT1281" s="1"/>
      <c r="AU1281" s="1"/>
      <c r="AV1281" s="1"/>
      <c r="AW1281" s="1"/>
      <c r="AX1281" s="1"/>
      <c r="AY1281" s="1"/>
      <c r="AZ1281" s="1"/>
      <c r="BA1281" s="1"/>
      <c r="BB1281" s="1"/>
      <c r="BC1281" s="1"/>
      <c r="BD1281" s="1"/>
      <c r="BE1281" s="1"/>
      <c r="BF1281" s="1"/>
      <c r="BG1281" s="1"/>
      <c r="BH1281" s="1"/>
      <c r="BI1281" s="1"/>
      <c r="BJ1281" s="1"/>
      <c r="BK1281" s="1"/>
      <c r="BL1281" s="1"/>
      <c r="BM1281" s="1"/>
      <c r="BN1281" s="1"/>
      <c r="BO1281" s="1"/>
      <c r="BP1281" s="1"/>
      <c r="BQ1281" s="1"/>
      <c r="BR1281" s="1"/>
      <c r="BS1281" s="1"/>
      <c r="BT1281" s="1"/>
      <c r="BU1281" s="1"/>
      <c r="BV1281" s="1"/>
      <c r="BW1281" s="1"/>
      <c r="BX1281" s="1"/>
      <c r="BY1281" s="1"/>
      <c r="BZ1281" s="1"/>
      <c r="CA1281" s="1"/>
      <c r="CB1281" s="1"/>
      <c r="CC1281" s="1"/>
      <c r="CD1281" s="1"/>
      <c r="CE1281" s="1"/>
      <c r="CF1281" s="1"/>
      <c r="CG1281" s="1"/>
      <c r="CH1281" s="1"/>
      <c r="CI1281" s="1"/>
      <c r="CJ1281" s="1"/>
      <c r="CK1281" s="1"/>
      <c r="CL1281" s="1"/>
      <c r="CM1281" s="1"/>
      <c r="CN1281" s="1"/>
      <c r="CO1281" s="1"/>
      <c r="CP1281" s="1"/>
      <c r="CQ1281" s="1"/>
      <c r="CR1281" s="1"/>
      <c r="CS1281" s="1"/>
      <c r="CT1281" s="1"/>
      <c r="CU1281" s="1"/>
      <c r="CV1281" s="1"/>
      <c r="CW1281" s="1"/>
    </row>
    <row r="1282" spans="1:101" s="9" customFormat="1" ht="15" customHeight="1">
      <c r="A1282" s="26"/>
      <c r="B1282" s="1"/>
      <c r="D1282" s="3"/>
      <c r="E1282" s="3"/>
      <c r="F1282" s="3"/>
      <c r="G1282" s="3"/>
      <c r="H1282" s="3"/>
      <c r="I1282" s="1"/>
      <c r="J1282" s="1"/>
      <c r="K1282" s="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1"/>
      <c r="AI1282" s="1"/>
      <c r="AJ1282" s="1"/>
      <c r="AK1282" s="1"/>
      <c r="AL1282" s="1"/>
      <c r="AM1282" s="1"/>
      <c r="AN1282" s="1"/>
      <c r="AO1282" s="1"/>
      <c r="AP1282" s="1"/>
      <c r="AQ1282" s="1"/>
      <c r="AR1282" s="1"/>
      <c r="AS1282" s="1"/>
      <c r="AT1282" s="1"/>
      <c r="AU1282" s="1"/>
      <c r="AV1282" s="1"/>
      <c r="AW1282" s="1"/>
      <c r="AX1282" s="1"/>
      <c r="AY1282" s="1"/>
      <c r="AZ1282" s="1"/>
      <c r="BA1282" s="1"/>
      <c r="BB1282" s="1"/>
      <c r="BC1282" s="1"/>
      <c r="BD1282" s="1"/>
      <c r="BE1282" s="1"/>
      <c r="BF1282" s="1"/>
      <c r="BG1282" s="1"/>
      <c r="BH1282" s="1"/>
      <c r="BI1282" s="1"/>
      <c r="BJ1282" s="1"/>
      <c r="BK1282" s="1"/>
      <c r="BL1282" s="1"/>
      <c r="BM1282" s="1"/>
      <c r="BN1282" s="1"/>
      <c r="BO1282" s="1"/>
      <c r="BP1282" s="1"/>
      <c r="BQ1282" s="1"/>
      <c r="BR1282" s="1"/>
      <c r="BS1282" s="1"/>
      <c r="BT1282" s="1"/>
      <c r="BU1282" s="1"/>
      <c r="BV1282" s="1"/>
      <c r="BW1282" s="1"/>
      <c r="BX1282" s="1"/>
      <c r="BY1282" s="1"/>
      <c r="BZ1282" s="1"/>
      <c r="CA1282" s="1"/>
      <c r="CB1282" s="1"/>
      <c r="CC1282" s="1"/>
      <c r="CD1282" s="1"/>
      <c r="CE1282" s="1"/>
      <c r="CF1282" s="1"/>
      <c r="CG1282" s="1"/>
      <c r="CH1282" s="1"/>
      <c r="CI1282" s="1"/>
      <c r="CJ1282" s="1"/>
      <c r="CK1282" s="1"/>
      <c r="CL1282" s="1"/>
      <c r="CM1282" s="1"/>
      <c r="CN1282" s="1"/>
      <c r="CO1282" s="1"/>
      <c r="CP1282" s="1"/>
      <c r="CQ1282" s="1"/>
      <c r="CR1282" s="1"/>
      <c r="CS1282" s="1"/>
      <c r="CT1282" s="1"/>
      <c r="CU1282" s="1"/>
      <c r="CV1282" s="1"/>
      <c r="CW1282" s="1"/>
    </row>
    <row r="1283" spans="1:101" s="9" customFormat="1" ht="15" customHeight="1">
      <c r="A1283" s="26"/>
      <c r="B1283" s="1"/>
      <c r="D1283" s="3"/>
      <c r="E1283" s="3"/>
      <c r="F1283" s="3"/>
      <c r="G1283" s="3"/>
      <c r="H1283" s="3"/>
      <c r="I1283" s="1"/>
      <c r="J1283" s="1"/>
      <c r="K1283" s="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1"/>
      <c r="AI1283" s="1"/>
      <c r="AJ1283" s="1"/>
      <c r="AK1283" s="1"/>
      <c r="AL1283" s="1"/>
      <c r="AM1283" s="1"/>
      <c r="AN1283" s="1"/>
      <c r="AO1283" s="1"/>
      <c r="AP1283" s="1"/>
      <c r="AQ1283" s="1"/>
      <c r="AR1283" s="1"/>
      <c r="AS1283" s="1"/>
      <c r="AT1283" s="1"/>
      <c r="AU1283" s="1"/>
      <c r="AV1283" s="1"/>
      <c r="AW1283" s="1"/>
      <c r="AX1283" s="1"/>
      <c r="AY1283" s="1"/>
      <c r="AZ1283" s="1"/>
      <c r="BA1283" s="1"/>
      <c r="BB1283" s="1"/>
      <c r="BC1283" s="1"/>
      <c r="BD1283" s="1"/>
      <c r="BE1283" s="1"/>
      <c r="BF1283" s="1"/>
      <c r="BG1283" s="1"/>
      <c r="BH1283" s="1"/>
      <c r="BI1283" s="1"/>
      <c r="BJ1283" s="1"/>
      <c r="BK1283" s="1"/>
      <c r="BL1283" s="1"/>
      <c r="BM1283" s="1"/>
      <c r="BN1283" s="1"/>
      <c r="BO1283" s="1"/>
      <c r="BP1283" s="1"/>
      <c r="BQ1283" s="1"/>
      <c r="BR1283" s="1"/>
      <c r="BS1283" s="1"/>
      <c r="BT1283" s="1"/>
      <c r="BU1283" s="1"/>
      <c r="BV1283" s="1"/>
      <c r="BW1283" s="1"/>
      <c r="BX1283" s="1"/>
      <c r="BY1283" s="1"/>
      <c r="BZ1283" s="1"/>
      <c r="CA1283" s="1"/>
      <c r="CB1283" s="1"/>
      <c r="CC1283" s="1"/>
      <c r="CD1283" s="1"/>
      <c r="CE1283" s="1"/>
      <c r="CF1283" s="1"/>
      <c r="CG1283" s="1"/>
      <c r="CH1283" s="1"/>
      <c r="CI1283" s="1"/>
      <c r="CJ1283" s="1"/>
      <c r="CK1283" s="1"/>
      <c r="CL1283" s="1"/>
      <c r="CM1283" s="1"/>
      <c r="CN1283" s="1"/>
      <c r="CO1283" s="1"/>
      <c r="CP1283" s="1"/>
      <c r="CQ1283" s="1"/>
      <c r="CR1283" s="1"/>
      <c r="CS1283" s="1"/>
      <c r="CT1283" s="1"/>
      <c r="CU1283" s="1"/>
      <c r="CV1283" s="1"/>
      <c r="CW1283" s="1"/>
    </row>
    <row r="1284" spans="1:101" s="9" customFormat="1" ht="15" customHeight="1">
      <c r="A1284" s="26"/>
      <c r="B1284" s="1"/>
      <c r="D1284" s="3"/>
      <c r="E1284" s="3"/>
      <c r="F1284" s="3"/>
      <c r="G1284" s="3"/>
      <c r="H1284" s="3"/>
      <c r="I1284" s="1"/>
      <c r="J1284" s="1"/>
      <c r="K1284" s="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1"/>
      <c r="AI1284" s="1"/>
      <c r="AJ1284" s="1"/>
      <c r="AK1284" s="1"/>
      <c r="AL1284" s="1"/>
      <c r="AM1284" s="1"/>
      <c r="AN1284" s="1"/>
      <c r="AO1284" s="1"/>
      <c r="AP1284" s="1"/>
      <c r="AQ1284" s="1"/>
      <c r="AR1284" s="1"/>
      <c r="AS1284" s="1"/>
      <c r="AT1284" s="1"/>
      <c r="AU1284" s="1"/>
      <c r="AV1284" s="1"/>
      <c r="AW1284" s="1"/>
      <c r="AX1284" s="1"/>
      <c r="AY1284" s="1"/>
      <c r="AZ1284" s="1"/>
      <c r="BA1284" s="1"/>
      <c r="BB1284" s="1"/>
      <c r="BC1284" s="1"/>
      <c r="BD1284" s="1"/>
      <c r="BE1284" s="1"/>
      <c r="BF1284" s="1"/>
      <c r="BG1284" s="1"/>
      <c r="BH1284" s="1"/>
      <c r="BI1284" s="1"/>
      <c r="BJ1284" s="1"/>
      <c r="BK1284" s="1"/>
      <c r="BL1284" s="1"/>
      <c r="BM1284" s="1"/>
      <c r="BN1284" s="1"/>
      <c r="BO1284" s="1"/>
      <c r="BP1284" s="1"/>
      <c r="BQ1284" s="1"/>
      <c r="BR1284" s="1"/>
      <c r="BS1284" s="1"/>
      <c r="BT1284" s="1"/>
      <c r="BU1284" s="1"/>
      <c r="BV1284" s="1"/>
      <c r="BW1284" s="1"/>
      <c r="BX1284" s="1"/>
      <c r="BY1284" s="1"/>
      <c r="BZ1284" s="1"/>
      <c r="CA1284" s="1"/>
      <c r="CB1284" s="1"/>
      <c r="CC1284" s="1"/>
      <c r="CD1284" s="1"/>
      <c r="CE1284" s="1"/>
      <c r="CF1284" s="1"/>
      <c r="CG1284" s="1"/>
      <c r="CH1284" s="1"/>
      <c r="CI1284" s="1"/>
      <c r="CJ1284" s="1"/>
      <c r="CK1284" s="1"/>
      <c r="CL1284" s="1"/>
      <c r="CM1284" s="1"/>
      <c r="CN1284" s="1"/>
      <c r="CO1284" s="1"/>
      <c r="CP1284" s="1"/>
      <c r="CQ1284" s="1"/>
      <c r="CR1284" s="1"/>
      <c r="CS1284" s="1"/>
      <c r="CT1284" s="1"/>
      <c r="CU1284" s="1"/>
      <c r="CV1284" s="1"/>
      <c r="CW1284" s="1"/>
    </row>
    <row r="1285" spans="1:101" s="9" customFormat="1" ht="15" customHeight="1">
      <c r="A1285" s="26"/>
      <c r="B1285" s="1"/>
      <c r="D1285" s="3"/>
      <c r="E1285" s="3"/>
      <c r="F1285" s="3"/>
      <c r="G1285" s="3"/>
      <c r="H1285" s="3"/>
      <c r="I1285" s="1"/>
      <c r="J1285" s="1"/>
      <c r="K1285" s="1"/>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1"/>
      <c r="AI1285" s="1"/>
      <c r="AJ1285" s="1"/>
      <c r="AK1285" s="1"/>
      <c r="AL1285" s="1"/>
      <c r="AM1285" s="1"/>
      <c r="AN1285" s="1"/>
      <c r="AO1285" s="1"/>
      <c r="AP1285" s="1"/>
      <c r="AQ1285" s="1"/>
      <c r="AR1285" s="1"/>
      <c r="AS1285" s="1"/>
      <c r="AT1285" s="1"/>
      <c r="AU1285" s="1"/>
      <c r="AV1285" s="1"/>
      <c r="AW1285" s="1"/>
      <c r="AX1285" s="1"/>
      <c r="AY1285" s="1"/>
      <c r="AZ1285" s="1"/>
      <c r="BA1285" s="1"/>
      <c r="BB1285" s="1"/>
      <c r="BC1285" s="1"/>
      <c r="BD1285" s="1"/>
      <c r="BE1285" s="1"/>
      <c r="BF1285" s="1"/>
      <c r="BG1285" s="1"/>
      <c r="BH1285" s="1"/>
      <c r="BI1285" s="1"/>
      <c r="BJ1285" s="1"/>
      <c r="BK1285" s="1"/>
      <c r="BL1285" s="1"/>
      <c r="BM1285" s="1"/>
      <c r="BN1285" s="1"/>
      <c r="BO1285" s="1"/>
      <c r="BP1285" s="1"/>
      <c r="BQ1285" s="1"/>
      <c r="BR1285" s="1"/>
      <c r="BS1285" s="1"/>
      <c r="BT1285" s="1"/>
      <c r="BU1285" s="1"/>
      <c r="BV1285" s="1"/>
      <c r="BW1285" s="1"/>
      <c r="BX1285" s="1"/>
      <c r="BY1285" s="1"/>
      <c r="BZ1285" s="1"/>
      <c r="CA1285" s="1"/>
      <c r="CB1285" s="1"/>
      <c r="CC1285" s="1"/>
      <c r="CD1285" s="1"/>
      <c r="CE1285" s="1"/>
      <c r="CF1285" s="1"/>
      <c r="CG1285" s="1"/>
      <c r="CH1285" s="1"/>
      <c r="CI1285" s="1"/>
      <c r="CJ1285" s="1"/>
      <c r="CK1285" s="1"/>
      <c r="CL1285" s="1"/>
      <c r="CM1285" s="1"/>
      <c r="CN1285" s="1"/>
      <c r="CO1285" s="1"/>
      <c r="CP1285" s="1"/>
      <c r="CQ1285" s="1"/>
      <c r="CR1285" s="1"/>
      <c r="CS1285" s="1"/>
      <c r="CT1285" s="1"/>
      <c r="CU1285" s="1"/>
      <c r="CV1285" s="1"/>
      <c r="CW1285" s="1"/>
    </row>
    <row r="1286" spans="1:101" s="9" customFormat="1" ht="15" customHeight="1">
      <c r="A1286" s="26"/>
      <c r="B1286" s="1"/>
      <c r="D1286" s="3"/>
      <c r="E1286" s="3"/>
      <c r="F1286" s="3"/>
      <c r="G1286" s="3"/>
      <c r="H1286" s="3"/>
      <c r="I1286" s="1"/>
      <c r="J1286" s="1"/>
      <c r="K1286" s="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1"/>
      <c r="AI1286" s="1"/>
      <c r="AJ1286" s="1"/>
      <c r="AK1286" s="1"/>
      <c r="AL1286" s="1"/>
      <c r="AM1286" s="1"/>
      <c r="AN1286" s="1"/>
      <c r="AO1286" s="1"/>
      <c r="AP1286" s="1"/>
      <c r="AQ1286" s="1"/>
      <c r="AR1286" s="1"/>
      <c r="AS1286" s="1"/>
      <c r="AT1286" s="1"/>
      <c r="AU1286" s="1"/>
      <c r="AV1286" s="1"/>
      <c r="AW1286" s="1"/>
      <c r="AX1286" s="1"/>
      <c r="AY1286" s="1"/>
      <c r="AZ1286" s="1"/>
      <c r="BA1286" s="1"/>
      <c r="BB1286" s="1"/>
      <c r="BC1286" s="1"/>
      <c r="BD1286" s="1"/>
      <c r="BE1286" s="1"/>
      <c r="BF1286" s="1"/>
      <c r="BG1286" s="1"/>
      <c r="BH1286" s="1"/>
      <c r="BI1286" s="1"/>
      <c r="BJ1286" s="1"/>
      <c r="BK1286" s="1"/>
      <c r="BL1286" s="1"/>
      <c r="BM1286" s="1"/>
      <c r="BN1286" s="1"/>
      <c r="BO1286" s="1"/>
      <c r="BP1286" s="1"/>
      <c r="BQ1286" s="1"/>
      <c r="BR1286" s="1"/>
      <c r="BS1286" s="1"/>
      <c r="BT1286" s="1"/>
      <c r="BU1286" s="1"/>
      <c r="BV1286" s="1"/>
      <c r="BW1286" s="1"/>
      <c r="BX1286" s="1"/>
      <c r="BY1286" s="1"/>
      <c r="BZ1286" s="1"/>
      <c r="CA1286" s="1"/>
      <c r="CB1286" s="1"/>
      <c r="CC1286" s="1"/>
      <c r="CD1286" s="1"/>
      <c r="CE1286" s="1"/>
      <c r="CF1286" s="1"/>
      <c r="CG1286" s="1"/>
      <c r="CH1286" s="1"/>
      <c r="CI1286" s="1"/>
      <c r="CJ1286" s="1"/>
      <c r="CK1286" s="1"/>
      <c r="CL1286" s="1"/>
      <c r="CM1286" s="1"/>
      <c r="CN1286" s="1"/>
      <c r="CO1286" s="1"/>
      <c r="CP1286" s="1"/>
      <c r="CQ1286" s="1"/>
      <c r="CR1286" s="1"/>
      <c r="CS1286" s="1"/>
      <c r="CT1286" s="1"/>
      <c r="CU1286" s="1"/>
      <c r="CV1286" s="1"/>
      <c r="CW1286" s="1"/>
    </row>
    <row r="1287" spans="1:101" s="9" customFormat="1" ht="15" customHeight="1">
      <c r="A1287" s="26"/>
      <c r="B1287" s="1"/>
      <c r="D1287" s="3"/>
      <c r="E1287" s="3"/>
      <c r="F1287" s="3"/>
      <c r="G1287" s="3"/>
      <c r="H1287" s="3"/>
      <c r="I1287" s="1"/>
      <c r="J1287" s="1"/>
      <c r="K1287" s="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1"/>
      <c r="AI1287" s="1"/>
      <c r="AJ1287" s="1"/>
      <c r="AK1287" s="1"/>
      <c r="AL1287" s="1"/>
      <c r="AM1287" s="1"/>
      <c r="AN1287" s="1"/>
      <c r="AO1287" s="1"/>
      <c r="AP1287" s="1"/>
      <c r="AQ1287" s="1"/>
      <c r="AR1287" s="1"/>
      <c r="AS1287" s="1"/>
      <c r="AT1287" s="1"/>
      <c r="AU1287" s="1"/>
      <c r="AV1287" s="1"/>
      <c r="AW1287" s="1"/>
      <c r="AX1287" s="1"/>
      <c r="AY1287" s="1"/>
      <c r="AZ1287" s="1"/>
      <c r="BA1287" s="1"/>
      <c r="BB1287" s="1"/>
      <c r="BC1287" s="1"/>
      <c r="BD1287" s="1"/>
      <c r="BE1287" s="1"/>
      <c r="BF1287" s="1"/>
      <c r="BG1287" s="1"/>
      <c r="BH1287" s="1"/>
      <c r="BI1287" s="1"/>
      <c r="BJ1287" s="1"/>
      <c r="BK1287" s="1"/>
      <c r="BL1287" s="1"/>
      <c r="BM1287" s="1"/>
      <c r="BN1287" s="1"/>
      <c r="BO1287" s="1"/>
      <c r="BP1287" s="1"/>
      <c r="BQ1287" s="1"/>
      <c r="BR1287" s="1"/>
      <c r="BS1287" s="1"/>
      <c r="BT1287" s="1"/>
      <c r="BU1287" s="1"/>
      <c r="BV1287" s="1"/>
      <c r="BW1287" s="1"/>
      <c r="BX1287" s="1"/>
      <c r="BY1287" s="1"/>
      <c r="BZ1287" s="1"/>
      <c r="CA1287" s="1"/>
      <c r="CB1287" s="1"/>
      <c r="CC1287" s="1"/>
      <c r="CD1287" s="1"/>
      <c r="CE1287" s="1"/>
      <c r="CF1287" s="1"/>
      <c r="CG1287" s="1"/>
      <c r="CH1287" s="1"/>
      <c r="CI1287" s="1"/>
      <c r="CJ1287" s="1"/>
      <c r="CK1287" s="1"/>
      <c r="CL1287" s="1"/>
      <c r="CM1287" s="1"/>
      <c r="CN1287" s="1"/>
      <c r="CO1287" s="1"/>
      <c r="CP1287" s="1"/>
      <c r="CQ1287" s="1"/>
      <c r="CR1287" s="1"/>
      <c r="CS1287" s="1"/>
      <c r="CT1287" s="1"/>
      <c r="CU1287" s="1"/>
      <c r="CV1287" s="1"/>
      <c r="CW1287" s="1"/>
    </row>
    <row r="1288" spans="1:101" s="9" customFormat="1" ht="15" customHeight="1">
      <c r="A1288" s="26"/>
      <c r="B1288" s="1"/>
      <c r="D1288" s="3"/>
      <c r="E1288" s="3"/>
      <c r="F1288" s="3"/>
      <c r="G1288" s="3"/>
      <c r="H1288" s="3"/>
      <c r="I1288" s="1"/>
      <c r="J1288" s="1"/>
      <c r="K1288" s="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1"/>
      <c r="AI1288" s="1"/>
      <c r="AJ1288" s="1"/>
      <c r="AK1288" s="1"/>
      <c r="AL1288" s="1"/>
      <c r="AM1288" s="1"/>
      <c r="AN1288" s="1"/>
      <c r="AO1288" s="1"/>
      <c r="AP1288" s="1"/>
      <c r="AQ1288" s="1"/>
      <c r="AR1288" s="1"/>
      <c r="AS1288" s="1"/>
      <c r="AT1288" s="1"/>
      <c r="AU1288" s="1"/>
      <c r="AV1288" s="1"/>
      <c r="AW1288" s="1"/>
      <c r="AX1288" s="1"/>
      <c r="AY1288" s="1"/>
      <c r="AZ1288" s="1"/>
      <c r="BA1288" s="1"/>
      <c r="BB1288" s="1"/>
      <c r="BC1288" s="1"/>
      <c r="BD1288" s="1"/>
      <c r="BE1288" s="1"/>
      <c r="BF1288" s="1"/>
      <c r="BG1288" s="1"/>
      <c r="BH1288" s="1"/>
      <c r="BI1288" s="1"/>
      <c r="BJ1288" s="1"/>
      <c r="BK1288" s="1"/>
      <c r="BL1288" s="1"/>
      <c r="BM1288" s="1"/>
      <c r="BN1288" s="1"/>
      <c r="BO1288" s="1"/>
      <c r="BP1288" s="1"/>
      <c r="BQ1288" s="1"/>
      <c r="BR1288" s="1"/>
      <c r="BS1288" s="1"/>
      <c r="BT1288" s="1"/>
      <c r="BU1288" s="1"/>
      <c r="BV1288" s="1"/>
      <c r="BW1288" s="1"/>
      <c r="BX1288" s="1"/>
      <c r="BY1288" s="1"/>
      <c r="BZ1288" s="1"/>
      <c r="CA1288" s="1"/>
      <c r="CB1288" s="1"/>
      <c r="CC1288" s="1"/>
      <c r="CD1288" s="1"/>
      <c r="CE1288" s="1"/>
      <c r="CF1288" s="1"/>
      <c r="CG1288" s="1"/>
      <c r="CH1288" s="1"/>
      <c r="CI1288" s="1"/>
      <c r="CJ1288" s="1"/>
      <c r="CK1288" s="1"/>
      <c r="CL1288" s="1"/>
      <c r="CM1288" s="1"/>
      <c r="CN1288" s="1"/>
      <c r="CO1288" s="1"/>
      <c r="CP1288" s="1"/>
      <c r="CQ1288" s="1"/>
      <c r="CR1288" s="1"/>
      <c r="CS1288" s="1"/>
      <c r="CT1288" s="1"/>
      <c r="CU1288" s="1"/>
      <c r="CV1288" s="1"/>
      <c r="CW1288" s="1"/>
    </row>
    <row r="1289" spans="1:101" s="9" customFormat="1" ht="15" customHeight="1">
      <c r="A1289" s="26"/>
      <c r="B1289" s="1"/>
      <c r="D1289" s="3"/>
      <c r="E1289" s="3"/>
      <c r="F1289" s="3"/>
      <c r="G1289" s="3"/>
      <c r="H1289" s="3"/>
      <c r="I1289" s="1"/>
      <c r="J1289" s="1"/>
      <c r="K1289" s="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1"/>
      <c r="AI1289" s="1"/>
      <c r="AJ1289" s="1"/>
      <c r="AK1289" s="1"/>
      <c r="AL1289" s="1"/>
      <c r="AM1289" s="1"/>
      <c r="AN1289" s="1"/>
      <c r="AO1289" s="1"/>
      <c r="AP1289" s="1"/>
      <c r="AQ1289" s="1"/>
      <c r="AR1289" s="1"/>
      <c r="AS1289" s="1"/>
      <c r="AT1289" s="1"/>
      <c r="AU1289" s="1"/>
      <c r="AV1289" s="1"/>
      <c r="AW1289" s="1"/>
      <c r="AX1289" s="1"/>
      <c r="AY1289" s="1"/>
      <c r="AZ1289" s="1"/>
      <c r="BA1289" s="1"/>
      <c r="BB1289" s="1"/>
      <c r="BC1289" s="1"/>
      <c r="BD1289" s="1"/>
      <c r="BE1289" s="1"/>
      <c r="BF1289" s="1"/>
      <c r="BG1289" s="1"/>
      <c r="BH1289" s="1"/>
      <c r="BI1289" s="1"/>
      <c r="BJ1289" s="1"/>
      <c r="BK1289" s="1"/>
      <c r="BL1289" s="1"/>
      <c r="BM1289" s="1"/>
      <c r="BN1289" s="1"/>
      <c r="BO1289" s="1"/>
      <c r="BP1289" s="1"/>
      <c r="BQ1289" s="1"/>
      <c r="BR1289" s="1"/>
      <c r="BS1289" s="1"/>
      <c r="BT1289" s="1"/>
      <c r="BU1289" s="1"/>
      <c r="BV1289" s="1"/>
      <c r="BW1289" s="1"/>
      <c r="BX1289" s="1"/>
      <c r="BY1289" s="1"/>
      <c r="BZ1289" s="1"/>
      <c r="CA1289" s="1"/>
      <c r="CB1289" s="1"/>
      <c r="CC1289" s="1"/>
      <c r="CD1289" s="1"/>
      <c r="CE1289" s="1"/>
      <c r="CF1289" s="1"/>
      <c r="CG1289" s="1"/>
      <c r="CH1289" s="1"/>
      <c r="CI1289" s="1"/>
      <c r="CJ1289" s="1"/>
      <c r="CK1289" s="1"/>
      <c r="CL1289" s="1"/>
      <c r="CM1289" s="1"/>
      <c r="CN1289" s="1"/>
      <c r="CO1289" s="1"/>
      <c r="CP1289" s="1"/>
      <c r="CQ1289" s="1"/>
      <c r="CR1289" s="1"/>
      <c r="CS1289" s="1"/>
      <c r="CT1289" s="1"/>
      <c r="CU1289" s="1"/>
      <c r="CV1289" s="1"/>
      <c r="CW1289" s="1"/>
    </row>
    <row r="1290" spans="1:101" s="9" customFormat="1" ht="15" customHeight="1">
      <c r="A1290" s="26"/>
      <c r="B1290" s="1"/>
      <c r="D1290" s="3"/>
      <c r="E1290" s="3"/>
      <c r="F1290" s="3"/>
      <c r="G1290" s="3"/>
      <c r="H1290" s="3"/>
      <c r="I1290" s="1"/>
      <c r="J1290" s="1"/>
      <c r="K1290" s="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1"/>
      <c r="AI1290" s="1"/>
      <c r="AJ1290" s="1"/>
      <c r="AK1290" s="1"/>
      <c r="AL1290" s="1"/>
      <c r="AM1290" s="1"/>
      <c r="AN1290" s="1"/>
      <c r="AO1290" s="1"/>
      <c r="AP1290" s="1"/>
      <c r="AQ1290" s="1"/>
      <c r="AR1290" s="1"/>
      <c r="AS1290" s="1"/>
      <c r="AT1290" s="1"/>
      <c r="AU1290" s="1"/>
      <c r="AV1290" s="1"/>
      <c r="AW1290" s="1"/>
      <c r="AX1290" s="1"/>
      <c r="AY1290" s="1"/>
      <c r="AZ1290" s="1"/>
      <c r="BA1290" s="1"/>
      <c r="BB1290" s="1"/>
      <c r="BC1290" s="1"/>
      <c r="BD1290" s="1"/>
      <c r="BE1290" s="1"/>
      <c r="BF1290" s="1"/>
      <c r="BG1290" s="1"/>
      <c r="BH1290" s="1"/>
      <c r="BI1290" s="1"/>
      <c r="BJ1290" s="1"/>
      <c r="BK1290" s="1"/>
      <c r="BL1290" s="1"/>
      <c r="BM1290" s="1"/>
      <c r="BN1290" s="1"/>
      <c r="BO1290" s="1"/>
      <c r="BP1290" s="1"/>
      <c r="BQ1290" s="1"/>
      <c r="BR1290" s="1"/>
      <c r="BS1290" s="1"/>
      <c r="BT1290" s="1"/>
      <c r="BU1290" s="1"/>
      <c r="BV1290" s="1"/>
      <c r="BW1290" s="1"/>
      <c r="BX1290" s="1"/>
      <c r="BY1290" s="1"/>
      <c r="BZ1290" s="1"/>
      <c r="CA1290" s="1"/>
      <c r="CB1290" s="1"/>
      <c r="CC1290" s="1"/>
      <c r="CD1290" s="1"/>
      <c r="CE1290" s="1"/>
      <c r="CF1290" s="1"/>
      <c r="CG1290" s="1"/>
      <c r="CH1290" s="1"/>
      <c r="CI1290" s="1"/>
      <c r="CJ1290" s="1"/>
      <c r="CK1290" s="1"/>
      <c r="CL1290" s="1"/>
      <c r="CM1290" s="1"/>
      <c r="CN1290" s="1"/>
      <c r="CO1290" s="1"/>
      <c r="CP1290" s="1"/>
      <c r="CQ1290" s="1"/>
      <c r="CR1290" s="1"/>
      <c r="CS1290" s="1"/>
      <c r="CT1290" s="1"/>
      <c r="CU1290" s="1"/>
      <c r="CV1290" s="1"/>
      <c r="CW1290" s="1"/>
    </row>
    <row r="1291" spans="1:101" s="9" customFormat="1" ht="15" customHeight="1">
      <c r="A1291" s="26"/>
      <c r="B1291" s="1"/>
      <c r="D1291" s="3"/>
      <c r="E1291" s="3"/>
      <c r="F1291" s="3"/>
      <c r="G1291" s="3"/>
      <c r="H1291" s="3"/>
      <c r="I1291" s="1"/>
      <c r="J1291" s="1"/>
      <c r="K1291" s="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1"/>
      <c r="AI1291" s="1"/>
      <c r="AJ1291" s="1"/>
      <c r="AK1291" s="1"/>
      <c r="AL1291" s="1"/>
      <c r="AM1291" s="1"/>
      <c r="AN1291" s="1"/>
      <c r="AO1291" s="1"/>
      <c r="AP1291" s="1"/>
      <c r="AQ1291" s="1"/>
      <c r="AR1291" s="1"/>
      <c r="AS1291" s="1"/>
      <c r="AT1291" s="1"/>
      <c r="AU1291" s="1"/>
      <c r="AV1291" s="1"/>
      <c r="AW1291" s="1"/>
      <c r="AX1291" s="1"/>
      <c r="AY1291" s="1"/>
      <c r="AZ1291" s="1"/>
      <c r="BA1291" s="1"/>
      <c r="BB1291" s="1"/>
      <c r="BC1291" s="1"/>
      <c r="BD1291" s="1"/>
      <c r="BE1291" s="1"/>
      <c r="BF1291" s="1"/>
      <c r="BG1291" s="1"/>
      <c r="BH1291" s="1"/>
      <c r="BI1291" s="1"/>
      <c r="BJ1291" s="1"/>
      <c r="BK1291" s="1"/>
      <c r="BL1291" s="1"/>
      <c r="BM1291" s="1"/>
      <c r="BN1291" s="1"/>
      <c r="BO1291" s="1"/>
      <c r="BP1291" s="1"/>
      <c r="BQ1291" s="1"/>
      <c r="BR1291" s="1"/>
      <c r="BS1291" s="1"/>
      <c r="BT1291" s="1"/>
      <c r="BU1291" s="1"/>
      <c r="BV1291" s="1"/>
      <c r="BW1291" s="1"/>
      <c r="BX1291" s="1"/>
      <c r="BY1291" s="1"/>
      <c r="BZ1291" s="1"/>
      <c r="CA1291" s="1"/>
      <c r="CB1291" s="1"/>
      <c r="CC1291" s="1"/>
      <c r="CD1291" s="1"/>
      <c r="CE1291" s="1"/>
      <c r="CF1291" s="1"/>
      <c r="CG1291" s="1"/>
      <c r="CH1291" s="1"/>
      <c r="CI1291" s="1"/>
      <c r="CJ1291" s="1"/>
      <c r="CK1291" s="1"/>
      <c r="CL1291" s="1"/>
      <c r="CM1291" s="1"/>
      <c r="CN1291" s="1"/>
      <c r="CO1291" s="1"/>
      <c r="CP1291" s="1"/>
      <c r="CQ1291" s="1"/>
      <c r="CR1291" s="1"/>
      <c r="CS1291" s="1"/>
      <c r="CT1291" s="1"/>
      <c r="CU1291" s="1"/>
      <c r="CV1291" s="1"/>
      <c r="CW1291" s="1"/>
    </row>
    <row r="1292" spans="1:101" s="9" customFormat="1" ht="15" customHeight="1">
      <c r="A1292" s="26"/>
      <c r="B1292" s="1"/>
      <c r="D1292" s="3"/>
      <c r="E1292" s="3"/>
      <c r="F1292" s="3"/>
      <c r="G1292" s="3"/>
      <c r="H1292" s="3"/>
      <c r="I1292" s="1"/>
      <c r="J1292" s="1"/>
      <c r="K1292" s="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1"/>
      <c r="AI1292" s="1"/>
      <c r="AJ1292" s="1"/>
      <c r="AK1292" s="1"/>
      <c r="AL1292" s="1"/>
      <c r="AM1292" s="1"/>
      <c r="AN1292" s="1"/>
      <c r="AO1292" s="1"/>
      <c r="AP1292" s="1"/>
      <c r="AQ1292" s="1"/>
      <c r="AR1292" s="1"/>
      <c r="AS1292" s="1"/>
      <c r="AT1292" s="1"/>
      <c r="AU1292" s="1"/>
      <c r="AV1292" s="1"/>
      <c r="AW1292" s="1"/>
      <c r="AX1292" s="1"/>
      <c r="AY1292" s="1"/>
      <c r="AZ1292" s="1"/>
      <c r="BA1292" s="1"/>
      <c r="BB1292" s="1"/>
      <c r="BC1292" s="1"/>
      <c r="BD1292" s="1"/>
      <c r="BE1292" s="1"/>
      <c r="BF1292" s="1"/>
      <c r="BG1292" s="1"/>
      <c r="BH1292" s="1"/>
      <c r="BI1292" s="1"/>
      <c r="BJ1292" s="1"/>
      <c r="BK1292" s="1"/>
      <c r="BL1292" s="1"/>
      <c r="BM1292" s="1"/>
      <c r="BN1292" s="1"/>
      <c r="BO1292" s="1"/>
      <c r="BP1292" s="1"/>
      <c r="BQ1292" s="1"/>
      <c r="BR1292" s="1"/>
      <c r="BS1292" s="1"/>
      <c r="BT1292" s="1"/>
      <c r="BU1292" s="1"/>
      <c r="BV1292" s="1"/>
      <c r="BW1292" s="1"/>
      <c r="BX1292" s="1"/>
      <c r="BY1292" s="1"/>
      <c r="BZ1292" s="1"/>
      <c r="CA1292" s="1"/>
      <c r="CB1292" s="1"/>
      <c r="CC1292" s="1"/>
      <c r="CD1292" s="1"/>
      <c r="CE1292" s="1"/>
      <c r="CF1292" s="1"/>
      <c r="CG1292" s="1"/>
      <c r="CH1292" s="1"/>
      <c r="CI1292" s="1"/>
      <c r="CJ1292" s="1"/>
      <c r="CK1292" s="1"/>
      <c r="CL1292" s="1"/>
      <c r="CM1292" s="1"/>
      <c r="CN1292" s="1"/>
      <c r="CO1292" s="1"/>
      <c r="CP1292" s="1"/>
      <c r="CQ1292" s="1"/>
      <c r="CR1292" s="1"/>
      <c r="CS1292" s="1"/>
      <c r="CT1292" s="1"/>
      <c r="CU1292" s="1"/>
      <c r="CV1292" s="1"/>
      <c r="CW1292" s="1"/>
    </row>
    <row r="1293" spans="1:101" s="9" customFormat="1" ht="15" customHeight="1">
      <c r="A1293" s="26"/>
      <c r="B1293" s="1"/>
      <c r="D1293" s="3"/>
      <c r="E1293" s="3"/>
      <c r="F1293" s="3"/>
      <c r="G1293" s="3"/>
      <c r="H1293" s="3"/>
      <c r="I1293" s="1"/>
      <c r="J1293" s="1"/>
      <c r="K1293" s="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1"/>
      <c r="AI1293" s="1"/>
      <c r="AJ1293" s="1"/>
      <c r="AK1293" s="1"/>
      <c r="AL1293" s="1"/>
      <c r="AM1293" s="1"/>
      <c r="AN1293" s="1"/>
      <c r="AO1293" s="1"/>
      <c r="AP1293" s="1"/>
      <c r="AQ1293" s="1"/>
      <c r="AR1293" s="1"/>
      <c r="AS1293" s="1"/>
      <c r="AT1293" s="1"/>
      <c r="AU1293" s="1"/>
      <c r="AV1293" s="1"/>
      <c r="AW1293" s="1"/>
      <c r="AX1293" s="1"/>
      <c r="AY1293" s="1"/>
      <c r="AZ1293" s="1"/>
      <c r="BA1293" s="1"/>
      <c r="BB1293" s="1"/>
      <c r="BC1293" s="1"/>
      <c r="BD1293" s="1"/>
      <c r="BE1293" s="1"/>
      <c r="BF1293" s="1"/>
      <c r="BG1293" s="1"/>
      <c r="BH1293" s="1"/>
      <c r="BI1293" s="1"/>
      <c r="BJ1293" s="1"/>
      <c r="BK1293" s="1"/>
      <c r="BL1293" s="1"/>
      <c r="BM1293" s="1"/>
      <c r="BN1293" s="1"/>
      <c r="BO1293" s="1"/>
      <c r="BP1293" s="1"/>
      <c r="BQ1293" s="1"/>
      <c r="BR1293" s="1"/>
      <c r="BS1293" s="1"/>
      <c r="BT1293" s="1"/>
      <c r="BU1293" s="1"/>
      <c r="BV1293" s="1"/>
      <c r="BW1293" s="1"/>
      <c r="BX1293" s="1"/>
      <c r="BY1293" s="1"/>
      <c r="BZ1293" s="1"/>
      <c r="CA1293" s="1"/>
      <c r="CB1293" s="1"/>
      <c r="CC1293" s="1"/>
      <c r="CD1293" s="1"/>
      <c r="CE1293" s="1"/>
      <c r="CF1293" s="1"/>
      <c r="CG1293" s="1"/>
      <c r="CH1293" s="1"/>
      <c r="CI1293" s="1"/>
      <c r="CJ1293" s="1"/>
      <c r="CK1293" s="1"/>
      <c r="CL1293" s="1"/>
      <c r="CM1293" s="1"/>
      <c r="CN1293" s="1"/>
      <c r="CO1293" s="1"/>
      <c r="CP1293" s="1"/>
      <c r="CQ1293" s="1"/>
      <c r="CR1293" s="1"/>
      <c r="CS1293" s="1"/>
      <c r="CT1293" s="1"/>
      <c r="CU1293" s="1"/>
      <c r="CV1293" s="1"/>
      <c r="CW1293" s="1"/>
    </row>
    <row r="1294" spans="1:101" s="9" customFormat="1" ht="15" customHeight="1">
      <c r="A1294" s="26"/>
      <c r="B1294" s="1"/>
      <c r="D1294" s="3"/>
      <c r="E1294" s="3"/>
      <c r="F1294" s="3"/>
      <c r="G1294" s="3"/>
      <c r="H1294" s="3"/>
      <c r="I1294" s="1"/>
      <c r="J1294" s="1"/>
      <c r="K1294" s="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1"/>
      <c r="AI1294" s="1"/>
      <c r="AJ1294" s="1"/>
      <c r="AK1294" s="1"/>
      <c r="AL1294" s="1"/>
      <c r="AM1294" s="1"/>
      <c r="AN1294" s="1"/>
      <c r="AO1294" s="1"/>
      <c r="AP1294" s="1"/>
      <c r="AQ1294" s="1"/>
      <c r="AR1294" s="1"/>
      <c r="AS1294" s="1"/>
      <c r="AT1294" s="1"/>
      <c r="AU1294" s="1"/>
      <c r="AV1294" s="1"/>
      <c r="AW1294" s="1"/>
      <c r="AX1294" s="1"/>
      <c r="AY1294" s="1"/>
      <c r="AZ1294" s="1"/>
      <c r="BA1294" s="1"/>
      <c r="BB1294" s="1"/>
      <c r="BC1294" s="1"/>
      <c r="BD1294" s="1"/>
      <c r="BE1294" s="1"/>
      <c r="BF1294" s="1"/>
      <c r="BG1294" s="1"/>
      <c r="BH1294" s="1"/>
      <c r="BI1294" s="1"/>
      <c r="BJ1294" s="1"/>
      <c r="BK1294" s="1"/>
      <c r="BL1294" s="1"/>
      <c r="BM1294" s="1"/>
      <c r="BN1294" s="1"/>
      <c r="BO1294" s="1"/>
      <c r="BP1294" s="1"/>
      <c r="BQ1294" s="1"/>
      <c r="BR1294" s="1"/>
      <c r="BS1294" s="1"/>
      <c r="BT1294" s="1"/>
      <c r="BU1294" s="1"/>
      <c r="BV1294" s="1"/>
      <c r="BW1294" s="1"/>
      <c r="BX1294" s="1"/>
      <c r="BY1294" s="1"/>
      <c r="BZ1294" s="1"/>
      <c r="CA1294" s="1"/>
      <c r="CB1294" s="1"/>
      <c r="CC1294" s="1"/>
      <c r="CD1294" s="1"/>
      <c r="CE1294" s="1"/>
      <c r="CF1294" s="1"/>
      <c r="CG1294" s="1"/>
      <c r="CH1294" s="1"/>
      <c r="CI1294" s="1"/>
      <c r="CJ1294" s="1"/>
      <c r="CK1294" s="1"/>
      <c r="CL1294" s="1"/>
      <c r="CM1294" s="1"/>
      <c r="CN1294" s="1"/>
      <c r="CO1294" s="1"/>
      <c r="CP1294" s="1"/>
      <c r="CQ1294" s="1"/>
      <c r="CR1294" s="1"/>
      <c r="CS1294" s="1"/>
      <c r="CT1294" s="1"/>
      <c r="CU1294" s="1"/>
      <c r="CV1294" s="1"/>
      <c r="CW1294" s="1"/>
    </row>
    <row r="1295" spans="1:101" s="9" customFormat="1" ht="15" customHeight="1">
      <c r="A1295" s="26"/>
      <c r="B1295" s="1"/>
      <c r="D1295" s="3"/>
      <c r="E1295" s="3"/>
      <c r="F1295" s="3"/>
      <c r="G1295" s="3"/>
      <c r="H1295" s="3"/>
      <c r="I1295" s="1"/>
      <c r="J1295" s="1"/>
      <c r="K1295" s="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1"/>
      <c r="AI1295" s="1"/>
      <c r="AJ1295" s="1"/>
      <c r="AK1295" s="1"/>
      <c r="AL1295" s="1"/>
      <c r="AM1295" s="1"/>
      <c r="AN1295" s="1"/>
      <c r="AO1295" s="1"/>
      <c r="AP1295" s="1"/>
      <c r="AQ1295" s="1"/>
      <c r="AR1295" s="1"/>
      <c r="AS1295" s="1"/>
      <c r="AT1295" s="1"/>
      <c r="AU1295" s="1"/>
      <c r="AV1295" s="1"/>
      <c r="AW1295" s="1"/>
      <c r="AX1295" s="1"/>
      <c r="AY1295" s="1"/>
      <c r="AZ1295" s="1"/>
      <c r="BA1295" s="1"/>
      <c r="BB1295" s="1"/>
      <c r="BC1295" s="1"/>
      <c r="BD1295" s="1"/>
      <c r="BE1295" s="1"/>
      <c r="BF1295" s="1"/>
      <c r="BG1295" s="1"/>
      <c r="BH1295" s="1"/>
      <c r="BI1295" s="1"/>
      <c r="BJ1295" s="1"/>
      <c r="BK1295" s="1"/>
      <c r="BL1295" s="1"/>
      <c r="BM1295" s="1"/>
      <c r="BN1295" s="1"/>
      <c r="BO1295" s="1"/>
      <c r="BP1295" s="1"/>
      <c r="BQ1295" s="1"/>
      <c r="BR1295" s="1"/>
      <c r="BS1295" s="1"/>
      <c r="BT1295" s="1"/>
      <c r="BU1295" s="1"/>
      <c r="BV1295" s="1"/>
      <c r="BW1295" s="1"/>
      <c r="BX1295" s="1"/>
      <c r="BY1295" s="1"/>
      <c r="BZ1295" s="1"/>
      <c r="CA1295" s="1"/>
      <c r="CB1295" s="1"/>
      <c r="CC1295" s="1"/>
      <c r="CD1295" s="1"/>
      <c r="CE1295" s="1"/>
      <c r="CF1295" s="1"/>
      <c r="CG1295" s="1"/>
      <c r="CH1295" s="1"/>
      <c r="CI1295" s="1"/>
      <c r="CJ1295" s="1"/>
      <c r="CK1295" s="1"/>
      <c r="CL1295" s="1"/>
      <c r="CM1295" s="1"/>
      <c r="CN1295" s="1"/>
      <c r="CO1295" s="1"/>
      <c r="CP1295" s="1"/>
      <c r="CQ1295" s="1"/>
      <c r="CR1295" s="1"/>
      <c r="CS1295" s="1"/>
      <c r="CT1295" s="1"/>
      <c r="CU1295" s="1"/>
      <c r="CV1295" s="1"/>
      <c r="CW1295" s="1"/>
    </row>
    <row r="1296" spans="1:101" s="9" customFormat="1" ht="15" customHeight="1">
      <c r="A1296" s="26"/>
      <c r="B1296" s="1"/>
      <c r="D1296" s="3"/>
      <c r="E1296" s="3"/>
      <c r="F1296" s="3"/>
      <c r="G1296" s="3"/>
      <c r="H1296" s="3"/>
      <c r="I1296" s="1"/>
      <c r="J1296" s="1"/>
      <c r="K1296" s="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1"/>
      <c r="AI1296" s="1"/>
      <c r="AJ1296" s="1"/>
      <c r="AK1296" s="1"/>
      <c r="AL1296" s="1"/>
      <c r="AM1296" s="1"/>
      <c r="AN1296" s="1"/>
      <c r="AO1296" s="1"/>
      <c r="AP1296" s="1"/>
      <c r="AQ1296" s="1"/>
      <c r="AR1296" s="1"/>
      <c r="AS1296" s="1"/>
      <c r="AT1296" s="1"/>
      <c r="AU1296" s="1"/>
      <c r="AV1296" s="1"/>
      <c r="AW1296" s="1"/>
      <c r="AX1296" s="1"/>
      <c r="AY1296" s="1"/>
      <c r="AZ1296" s="1"/>
      <c r="BA1296" s="1"/>
      <c r="BB1296" s="1"/>
      <c r="BC1296" s="1"/>
      <c r="BD1296" s="1"/>
      <c r="BE1296" s="1"/>
      <c r="BF1296" s="1"/>
      <c r="BG1296" s="1"/>
      <c r="BH1296" s="1"/>
      <c r="BI1296" s="1"/>
      <c r="BJ1296" s="1"/>
      <c r="BK1296" s="1"/>
      <c r="BL1296" s="1"/>
      <c r="BM1296" s="1"/>
      <c r="BN1296" s="1"/>
      <c r="BO1296" s="1"/>
      <c r="BP1296" s="1"/>
      <c r="BQ1296" s="1"/>
      <c r="BR1296" s="1"/>
      <c r="BS1296" s="1"/>
      <c r="BT1296" s="1"/>
      <c r="BU1296" s="1"/>
      <c r="BV1296" s="1"/>
      <c r="BW1296" s="1"/>
      <c r="BX1296" s="1"/>
      <c r="BY1296" s="1"/>
      <c r="BZ1296" s="1"/>
      <c r="CA1296" s="1"/>
      <c r="CB1296" s="1"/>
      <c r="CC1296" s="1"/>
      <c r="CD1296" s="1"/>
      <c r="CE1296" s="1"/>
      <c r="CF1296" s="1"/>
      <c r="CG1296" s="1"/>
      <c r="CH1296" s="1"/>
      <c r="CI1296" s="1"/>
      <c r="CJ1296" s="1"/>
      <c r="CK1296" s="1"/>
      <c r="CL1296" s="1"/>
      <c r="CM1296" s="1"/>
      <c r="CN1296" s="1"/>
      <c r="CO1296" s="1"/>
      <c r="CP1296" s="1"/>
      <c r="CQ1296" s="1"/>
      <c r="CR1296" s="1"/>
      <c r="CS1296" s="1"/>
      <c r="CT1296" s="1"/>
      <c r="CU1296" s="1"/>
      <c r="CV1296" s="1"/>
      <c r="CW1296" s="1"/>
    </row>
    <row r="1297" spans="1:101" s="9" customFormat="1" ht="15" customHeight="1">
      <c r="A1297" s="26"/>
      <c r="B1297" s="1"/>
      <c r="D1297" s="3"/>
      <c r="E1297" s="3"/>
      <c r="F1297" s="3"/>
      <c r="G1297" s="3"/>
      <c r="H1297" s="3"/>
      <c r="I1297" s="1"/>
      <c r="J1297" s="1"/>
      <c r="K1297" s="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1"/>
      <c r="AI1297" s="1"/>
      <c r="AJ1297" s="1"/>
      <c r="AK1297" s="1"/>
      <c r="AL1297" s="1"/>
      <c r="AM1297" s="1"/>
      <c r="AN1297" s="1"/>
      <c r="AO1297" s="1"/>
      <c r="AP1297" s="1"/>
      <c r="AQ1297" s="1"/>
      <c r="AR1297" s="1"/>
      <c r="AS1297" s="1"/>
      <c r="AT1297" s="1"/>
      <c r="AU1297" s="1"/>
      <c r="AV1297" s="1"/>
      <c r="AW1297" s="1"/>
      <c r="AX1297" s="1"/>
      <c r="AY1297" s="1"/>
      <c r="AZ1297" s="1"/>
      <c r="BA1297" s="1"/>
      <c r="BB1297" s="1"/>
      <c r="BC1297" s="1"/>
      <c r="BD1297" s="1"/>
      <c r="BE1297" s="1"/>
      <c r="BF1297" s="1"/>
      <c r="BG1297" s="1"/>
      <c r="BH1297" s="1"/>
      <c r="BI1297" s="1"/>
      <c r="BJ1297" s="1"/>
      <c r="BK1297" s="1"/>
      <c r="BL1297" s="1"/>
      <c r="BM1297" s="1"/>
      <c r="BN1297" s="1"/>
      <c r="BO1297" s="1"/>
      <c r="BP1297" s="1"/>
      <c r="BQ1297" s="1"/>
      <c r="BR1297" s="1"/>
      <c r="BS1297" s="1"/>
      <c r="BT1297" s="1"/>
      <c r="BU1297" s="1"/>
      <c r="BV1297" s="1"/>
      <c r="BW1297" s="1"/>
      <c r="BX1297" s="1"/>
      <c r="BY1297" s="1"/>
      <c r="BZ1297" s="1"/>
      <c r="CA1297" s="1"/>
      <c r="CB1297" s="1"/>
      <c r="CC1297" s="1"/>
      <c r="CD1297" s="1"/>
      <c r="CE1297" s="1"/>
      <c r="CF1297" s="1"/>
      <c r="CG1297" s="1"/>
      <c r="CH1297" s="1"/>
      <c r="CI1297" s="1"/>
      <c r="CJ1297" s="1"/>
      <c r="CK1297" s="1"/>
      <c r="CL1297" s="1"/>
      <c r="CM1297" s="1"/>
      <c r="CN1297" s="1"/>
      <c r="CO1297" s="1"/>
      <c r="CP1297" s="1"/>
      <c r="CQ1297" s="1"/>
      <c r="CR1297" s="1"/>
      <c r="CS1297" s="1"/>
      <c r="CT1297" s="1"/>
      <c r="CU1297" s="1"/>
      <c r="CV1297" s="1"/>
      <c r="CW1297" s="1"/>
    </row>
    <row r="1298" spans="1:101" s="9" customFormat="1" ht="15" customHeight="1">
      <c r="A1298" s="26"/>
      <c r="B1298" s="1"/>
      <c r="D1298" s="3"/>
      <c r="E1298" s="3"/>
      <c r="F1298" s="3"/>
      <c r="G1298" s="3"/>
      <c r="H1298" s="3"/>
      <c r="I1298" s="1"/>
      <c r="J1298" s="1"/>
      <c r="K1298" s="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1"/>
      <c r="AI1298" s="1"/>
      <c r="AJ1298" s="1"/>
      <c r="AK1298" s="1"/>
      <c r="AL1298" s="1"/>
      <c r="AM1298" s="1"/>
      <c r="AN1298" s="1"/>
      <c r="AO1298" s="1"/>
      <c r="AP1298" s="1"/>
      <c r="AQ1298" s="1"/>
      <c r="AR1298" s="1"/>
      <c r="AS1298" s="1"/>
      <c r="AT1298" s="1"/>
      <c r="AU1298" s="1"/>
      <c r="AV1298" s="1"/>
      <c r="AW1298" s="1"/>
      <c r="AX1298" s="1"/>
      <c r="AY1298" s="1"/>
      <c r="AZ1298" s="1"/>
      <c r="BA1298" s="1"/>
      <c r="BB1298" s="1"/>
      <c r="BC1298" s="1"/>
      <c r="BD1298" s="1"/>
      <c r="BE1298" s="1"/>
      <c r="BF1298" s="1"/>
      <c r="BG1298" s="1"/>
      <c r="BH1298" s="1"/>
      <c r="BI1298" s="1"/>
      <c r="BJ1298" s="1"/>
      <c r="BK1298" s="1"/>
      <c r="BL1298" s="1"/>
      <c r="BM1298" s="1"/>
      <c r="BN1298" s="1"/>
      <c r="BO1298" s="1"/>
      <c r="BP1298" s="1"/>
      <c r="BQ1298" s="1"/>
      <c r="BR1298" s="1"/>
      <c r="BS1298" s="1"/>
      <c r="BT1298" s="1"/>
      <c r="BU1298" s="1"/>
      <c r="BV1298" s="1"/>
      <c r="BW1298" s="1"/>
      <c r="BX1298" s="1"/>
      <c r="BY1298" s="1"/>
      <c r="BZ1298" s="1"/>
      <c r="CA1298" s="1"/>
      <c r="CB1298" s="1"/>
      <c r="CC1298" s="1"/>
      <c r="CD1298" s="1"/>
      <c r="CE1298" s="1"/>
      <c r="CF1298" s="1"/>
      <c r="CG1298" s="1"/>
      <c r="CH1298" s="1"/>
      <c r="CI1298" s="1"/>
      <c r="CJ1298" s="1"/>
      <c r="CK1298" s="1"/>
      <c r="CL1298" s="1"/>
      <c r="CM1298" s="1"/>
      <c r="CN1298" s="1"/>
      <c r="CO1298" s="1"/>
      <c r="CP1298" s="1"/>
      <c r="CQ1298" s="1"/>
      <c r="CR1298" s="1"/>
      <c r="CS1298" s="1"/>
      <c r="CT1298" s="1"/>
      <c r="CU1298" s="1"/>
      <c r="CV1298" s="1"/>
      <c r="CW1298" s="1"/>
    </row>
    <row r="1299" spans="1:101" s="9" customFormat="1" ht="15" customHeight="1">
      <c r="A1299" s="26"/>
      <c r="B1299" s="1"/>
      <c r="D1299" s="3"/>
      <c r="E1299" s="3"/>
      <c r="F1299" s="3"/>
      <c r="G1299" s="3"/>
      <c r="H1299" s="3"/>
      <c r="I1299" s="1"/>
      <c r="J1299" s="1"/>
      <c r="K1299" s="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1"/>
      <c r="AI1299" s="1"/>
      <c r="AJ1299" s="1"/>
      <c r="AK1299" s="1"/>
      <c r="AL1299" s="1"/>
      <c r="AM1299" s="1"/>
      <c r="AN1299" s="1"/>
      <c r="AO1299" s="1"/>
      <c r="AP1299" s="1"/>
      <c r="AQ1299" s="1"/>
      <c r="AR1299" s="1"/>
      <c r="AS1299" s="1"/>
      <c r="AT1299" s="1"/>
      <c r="AU1299" s="1"/>
      <c r="AV1299" s="1"/>
      <c r="AW1299" s="1"/>
      <c r="AX1299" s="1"/>
      <c r="AY1299" s="1"/>
      <c r="AZ1299" s="1"/>
      <c r="BA1299" s="1"/>
      <c r="BB1299" s="1"/>
      <c r="BC1299" s="1"/>
      <c r="BD1299" s="1"/>
      <c r="BE1299" s="1"/>
      <c r="BF1299" s="1"/>
      <c r="BG1299" s="1"/>
      <c r="BH1299" s="1"/>
      <c r="BI1299" s="1"/>
      <c r="BJ1299" s="1"/>
      <c r="BK1299" s="1"/>
      <c r="BL1299" s="1"/>
      <c r="BM1299" s="1"/>
      <c r="BN1299" s="1"/>
      <c r="BO1299" s="1"/>
      <c r="BP1299" s="1"/>
      <c r="BQ1299" s="1"/>
      <c r="BR1299" s="1"/>
      <c r="BS1299" s="1"/>
      <c r="BT1299" s="1"/>
      <c r="BU1299" s="1"/>
      <c r="BV1299" s="1"/>
      <c r="BW1299" s="1"/>
      <c r="BX1299" s="1"/>
      <c r="BY1299" s="1"/>
      <c r="BZ1299" s="1"/>
      <c r="CA1299" s="1"/>
      <c r="CB1299" s="1"/>
      <c r="CC1299" s="1"/>
      <c r="CD1299" s="1"/>
      <c r="CE1299" s="1"/>
      <c r="CF1299" s="1"/>
      <c r="CG1299" s="1"/>
      <c r="CH1299" s="1"/>
      <c r="CI1299" s="1"/>
      <c r="CJ1299" s="1"/>
      <c r="CK1299" s="1"/>
      <c r="CL1299" s="1"/>
      <c r="CM1299" s="1"/>
      <c r="CN1299" s="1"/>
      <c r="CO1299" s="1"/>
      <c r="CP1299" s="1"/>
      <c r="CQ1299" s="1"/>
      <c r="CR1299" s="1"/>
      <c r="CS1299" s="1"/>
      <c r="CT1299" s="1"/>
      <c r="CU1299" s="1"/>
      <c r="CV1299" s="1"/>
      <c r="CW1299" s="1"/>
    </row>
    <row r="1300" spans="1:101" s="9" customFormat="1" ht="15" customHeight="1">
      <c r="A1300" s="26"/>
      <c r="B1300" s="1"/>
      <c r="D1300" s="3"/>
      <c r="E1300" s="3"/>
      <c r="F1300" s="3"/>
      <c r="G1300" s="3"/>
      <c r="H1300" s="3"/>
      <c r="I1300" s="1"/>
      <c r="J1300" s="1"/>
      <c r="K1300" s="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1"/>
      <c r="AI1300" s="1"/>
      <c r="AJ1300" s="1"/>
      <c r="AK1300" s="1"/>
      <c r="AL1300" s="1"/>
      <c r="AM1300" s="1"/>
      <c r="AN1300" s="1"/>
      <c r="AO1300" s="1"/>
      <c r="AP1300" s="1"/>
      <c r="AQ1300" s="1"/>
      <c r="AR1300" s="1"/>
      <c r="AS1300" s="1"/>
      <c r="AT1300" s="1"/>
      <c r="AU1300" s="1"/>
      <c r="AV1300" s="1"/>
      <c r="AW1300" s="1"/>
      <c r="AX1300" s="1"/>
      <c r="AY1300" s="1"/>
      <c r="AZ1300" s="1"/>
      <c r="BA1300" s="1"/>
      <c r="BB1300" s="1"/>
      <c r="BC1300" s="1"/>
      <c r="BD1300" s="1"/>
      <c r="BE1300" s="1"/>
      <c r="BF1300" s="1"/>
      <c r="BG1300" s="1"/>
      <c r="BH1300" s="1"/>
      <c r="BI1300" s="1"/>
      <c r="BJ1300" s="1"/>
      <c r="BK1300" s="1"/>
      <c r="BL1300" s="1"/>
      <c r="BM1300" s="1"/>
      <c r="BN1300" s="1"/>
      <c r="BO1300" s="1"/>
      <c r="BP1300" s="1"/>
      <c r="BQ1300" s="1"/>
      <c r="BR1300" s="1"/>
      <c r="BS1300" s="1"/>
      <c r="BT1300" s="1"/>
      <c r="BU1300" s="1"/>
      <c r="BV1300" s="1"/>
      <c r="BW1300" s="1"/>
      <c r="BX1300" s="1"/>
      <c r="BY1300" s="1"/>
      <c r="BZ1300" s="1"/>
      <c r="CA1300" s="1"/>
      <c r="CB1300" s="1"/>
      <c r="CC1300" s="1"/>
      <c r="CD1300" s="1"/>
      <c r="CE1300" s="1"/>
      <c r="CF1300" s="1"/>
      <c r="CG1300" s="1"/>
      <c r="CH1300" s="1"/>
      <c r="CI1300" s="1"/>
      <c r="CJ1300" s="1"/>
      <c r="CK1300" s="1"/>
      <c r="CL1300" s="1"/>
      <c r="CM1300" s="1"/>
      <c r="CN1300" s="1"/>
      <c r="CO1300" s="1"/>
      <c r="CP1300" s="1"/>
      <c r="CQ1300" s="1"/>
      <c r="CR1300" s="1"/>
      <c r="CS1300" s="1"/>
      <c r="CT1300" s="1"/>
      <c r="CU1300" s="1"/>
      <c r="CV1300" s="1"/>
      <c r="CW1300" s="1"/>
    </row>
    <row r="1301" spans="1:101" s="9" customFormat="1" ht="15" customHeight="1">
      <c r="A1301" s="26"/>
      <c r="B1301" s="1"/>
      <c r="D1301" s="3"/>
      <c r="E1301" s="3"/>
      <c r="F1301" s="3"/>
      <c r="G1301" s="3"/>
      <c r="H1301" s="3"/>
      <c r="I1301" s="1"/>
      <c r="J1301" s="1"/>
      <c r="K1301" s="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1"/>
      <c r="AI1301" s="1"/>
      <c r="AJ1301" s="1"/>
      <c r="AK1301" s="1"/>
      <c r="AL1301" s="1"/>
      <c r="AM1301" s="1"/>
      <c r="AN1301" s="1"/>
      <c r="AO1301" s="1"/>
      <c r="AP1301" s="1"/>
      <c r="AQ1301" s="1"/>
      <c r="AR1301" s="1"/>
      <c r="AS1301" s="1"/>
      <c r="AT1301" s="1"/>
      <c r="AU1301" s="1"/>
      <c r="AV1301" s="1"/>
      <c r="AW1301" s="1"/>
      <c r="AX1301" s="1"/>
      <c r="AY1301" s="1"/>
      <c r="AZ1301" s="1"/>
      <c r="BA1301" s="1"/>
      <c r="BB1301" s="1"/>
      <c r="BC1301" s="1"/>
      <c r="BD1301" s="1"/>
      <c r="BE1301" s="1"/>
      <c r="BF1301" s="1"/>
      <c r="BG1301" s="1"/>
      <c r="BH1301" s="1"/>
      <c r="BI1301" s="1"/>
      <c r="BJ1301" s="1"/>
      <c r="BK1301" s="1"/>
      <c r="BL1301" s="1"/>
      <c r="BM1301" s="1"/>
      <c r="BN1301" s="1"/>
      <c r="BO1301" s="1"/>
      <c r="BP1301" s="1"/>
      <c r="BQ1301" s="1"/>
      <c r="BR1301" s="1"/>
      <c r="BS1301" s="1"/>
      <c r="BT1301" s="1"/>
      <c r="BU1301" s="1"/>
      <c r="BV1301" s="1"/>
      <c r="BW1301" s="1"/>
      <c r="BX1301" s="1"/>
      <c r="BY1301" s="1"/>
      <c r="BZ1301" s="1"/>
      <c r="CA1301" s="1"/>
      <c r="CB1301" s="1"/>
      <c r="CC1301" s="1"/>
      <c r="CD1301" s="1"/>
      <c r="CE1301" s="1"/>
      <c r="CF1301" s="1"/>
      <c r="CG1301" s="1"/>
      <c r="CH1301" s="1"/>
      <c r="CI1301" s="1"/>
      <c r="CJ1301" s="1"/>
      <c r="CK1301" s="1"/>
      <c r="CL1301" s="1"/>
      <c r="CM1301" s="1"/>
      <c r="CN1301" s="1"/>
      <c r="CO1301" s="1"/>
      <c r="CP1301" s="1"/>
      <c r="CQ1301" s="1"/>
      <c r="CR1301" s="1"/>
      <c r="CS1301" s="1"/>
      <c r="CT1301" s="1"/>
      <c r="CU1301" s="1"/>
      <c r="CV1301" s="1"/>
      <c r="CW1301" s="1"/>
    </row>
    <row r="1302" spans="1:101" s="9" customFormat="1" ht="15" customHeight="1">
      <c r="A1302" s="26"/>
      <c r="B1302" s="1"/>
      <c r="D1302" s="3"/>
      <c r="E1302" s="3"/>
      <c r="F1302" s="3"/>
      <c r="G1302" s="3"/>
      <c r="H1302" s="3"/>
      <c r="I1302" s="1"/>
      <c r="J1302" s="1"/>
      <c r="K1302" s="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1"/>
      <c r="AI1302" s="1"/>
      <c r="AJ1302" s="1"/>
      <c r="AK1302" s="1"/>
      <c r="AL1302" s="1"/>
      <c r="AM1302" s="1"/>
      <c r="AN1302" s="1"/>
      <c r="AO1302" s="1"/>
      <c r="AP1302" s="1"/>
      <c r="AQ1302" s="1"/>
      <c r="AR1302" s="1"/>
      <c r="AS1302" s="1"/>
      <c r="AT1302" s="1"/>
      <c r="AU1302" s="1"/>
      <c r="AV1302" s="1"/>
      <c r="AW1302" s="1"/>
      <c r="AX1302" s="1"/>
      <c r="AY1302" s="1"/>
      <c r="AZ1302" s="1"/>
      <c r="BA1302" s="1"/>
      <c r="BB1302" s="1"/>
      <c r="BC1302" s="1"/>
      <c r="BD1302" s="1"/>
      <c r="BE1302" s="1"/>
      <c r="BF1302" s="1"/>
      <c r="BG1302" s="1"/>
      <c r="BH1302" s="1"/>
      <c r="BI1302" s="1"/>
      <c r="BJ1302" s="1"/>
      <c r="BK1302" s="1"/>
      <c r="BL1302" s="1"/>
      <c r="BM1302" s="1"/>
      <c r="BN1302" s="1"/>
      <c r="BO1302" s="1"/>
      <c r="BP1302" s="1"/>
      <c r="BQ1302" s="1"/>
      <c r="BR1302" s="1"/>
      <c r="BS1302" s="1"/>
      <c r="BT1302" s="1"/>
      <c r="BU1302" s="1"/>
      <c r="BV1302" s="1"/>
      <c r="BW1302" s="1"/>
      <c r="BX1302" s="1"/>
      <c r="BY1302" s="1"/>
      <c r="BZ1302" s="1"/>
      <c r="CA1302" s="1"/>
      <c r="CB1302" s="1"/>
      <c r="CC1302" s="1"/>
      <c r="CD1302" s="1"/>
      <c r="CE1302" s="1"/>
      <c r="CF1302" s="1"/>
      <c r="CG1302" s="1"/>
      <c r="CH1302" s="1"/>
      <c r="CI1302" s="1"/>
      <c r="CJ1302" s="1"/>
      <c r="CK1302" s="1"/>
      <c r="CL1302" s="1"/>
      <c r="CM1302" s="1"/>
      <c r="CN1302" s="1"/>
      <c r="CO1302" s="1"/>
      <c r="CP1302" s="1"/>
      <c r="CQ1302" s="1"/>
      <c r="CR1302" s="1"/>
      <c r="CS1302" s="1"/>
      <c r="CT1302" s="1"/>
      <c r="CU1302" s="1"/>
      <c r="CV1302" s="1"/>
      <c r="CW1302" s="1"/>
    </row>
    <row r="1303" spans="1:101" s="9" customFormat="1" ht="15" customHeight="1">
      <c r="A1303" s="26"/>
      <c r="B1303" s="1"/>
      <c r="D1303" s="3"/>
      <c r="E1303" s="3"/>
      <c r="F1303" s="3"/>
      <c r="G1303" s="3"/>
      <c r="H1303" s="3"/>
      <c r="I1303" s="1"/>
      <c r="J1303" s="1"/>
      <c r="K1303" s="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1"/>
      <c r="AI1303" s="1"/>
      <c r="AJ1303" s="1"/>
      <c r="AK1303" s="1"/>
      <c r="AL1303" s="1"/>
      <c r="AM1303" s="1"/>
      <c r="AN1303" s="1"/>
      <c r="AO1303" s="1"/>
      <c r="AP1303" s="1"/>
      <c r="AQ1303" s="1"/>
      <c r="AR1303" s="1"/>
      <c r="AS1303" s="1"/>
      <c r="AT1303" s="1"/>
      <c r="AU1303" s="1"/>
      <c r="AV1303" s="1"/>
      <c r="AW1303" s="1"/>
      <c r="AX1303" s="1"/>
      <c r="AY1303" s="1"/>
      <c r="AZ1303" s="1"/>
      <c r="BA1303" s="1"/>
      <c r="BB1303" s="1"/>
      <c r="BC1303" s="1"/>
      <c r="BD1303" s="1"/>
      <c r="BE1303" s="1"/>
      <c r="BF1303" s="1"/>
      <c r="BG1303" s="1"/>
      <c r="BH1303" s="1"/>
      <c r="BI1303" s="1"/>
      <c r="BJ1303" s="1"/>
      <c r="BK1303" s="1"/>
      <c r="BL1303" s="1"/>
      <c r="BM1303" s="1"/>
      <c r="BN1303" s="1"/>
      <c r="BO1303" s="1"/>
      <c r="BP1303" s="1"/>
      <c r="BQ1303" s="1"/>
      <c r="BR1303" s="1"/>
      <c r="BS1303" s="1"/>
      <c r="BT1303" s="1"/>
      <c r="BU1303" s="1"/>
      <c r="BV1303" s="1"/>
      <c r="BW1303" s="1"/>
      <c r="BX1303" s="1"/>
      <c r="BY1303" s="1"/>
      <c r="BZ1303" s="1"/>
      <c r="CA1303" s="1"/>
      <c r="CB1303" s="1"/>
      <c r="CC1303" s="1"/>
      <c r="CD1303" s="1"/>
      <c r="CE1303" s="1"/>
      <c r="CF1303" s="1"/>
      <c r="CG1303" s="1"/>
      <c r="CH1303" s="1"/>
      <c r="CI1303" s="1"/>
      <c r="CJ1303" s="1"/>
      <c r="CK1303" s="1"/>
      <c r="CL1303" s="1"/>
      <c r="CM1303" s="1"/>
      <c r="CN1303" s="1"/>
      <c r="CO1303" s="1"/>
      <c r="CP1303" s="1"/>
      <c r="CQ1303" s="1"/>
      <c r="CR1303" s="1"/>
      <c r="CS1303" s="1"/>
      <c r="CT1303" s="1"/>
      <c r="CU1303" s="1"/>
      <c r="CV1303" s="1"/>
      <c r="CW1303" s="1"/>
    </row>
    <row r="1304" spans="1:101" s="9" customFormat="1" ht="15" customHeight="1">
      <c r="A1304" s="26"/>
      <c r="B1304" s="1"/>
      <c r="D1304" s="3"/>
      <c r="E1304" s="3"/>
      <c r="F1304" s="3"/>
      <c r="G1304" s="3"/>
      <c r="H1304" s="3"/>
      <c r="I1304" s="1"/>
      <c r="J1304" s="1"/>
      <c r="K1304" s="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1"/>
      <c r="AI1304" s="1"/>
      <c r="AJ1304" s="1"/>
      <c r="AK1304" s="1"/>
      <c r="AL1304" s="1"/>
      <c r="AM1304" s="1"/>
      <c r="AN1304" s="1"/>
      <c r="AO1304" s="1"/>
      <c r="AP1304" s="1"/>
      <c r="AQ1304" s="1"/>
      <c r="AR1304" s="1"/>
      <c r="AS1304" s="1"/>
      <c r="AT1304" s="1"/>
      <c r="AU1304" s="1"/>
      <c r="AV1304" s="1"/>
      <c r="AW1304" s="1"/>
      <c r="AX1304" s="1"/>
      <c r="AY1304" s="1"/>
      <c r="AZ1304" s="1"/>
      <c r="BA1304" s="1"/>
      <c r="BB1304" s="1"/>
      <c r="BC1304" s="1"/>
      <c r="BD1304" s="1"/>
      <c r="BE1304" s="1"/>
      <c r="BF1304" s="1"/>
      <c r="BG1304" s="1"/>
      <c r="BH1304" s="1"/>
      <c r="BI1304" s="1"/>
      <c r="BJ1304" s="1"/>
      <c r="BK1304" s="1"/>
      <c r="BL1304" s="1"/>
      <c r="BM1304" s="1"/>
      <c r="BN1304" s="1"/>
      <c r="BO1304" s="1"/>
      <c r="BP1304" s="1"/>
      <c r="BQ1304" s="1"/>
      <c r="BR1304" s="1"/>
      <c r="BS1304" s="1"/>
      <c r="BT1304" s="1"/>
      <c r="BU1304" s="1"/>
      <c r="BV1304" s="1"/>
      <c r="BW1304" s="1"/>
      <c r="BX1304" s="1"/>
      <c r="BY1304" s="1"/>
      <c r="BZ1304" s="1"/>
      <c r="CA1304" s="1"/>
      <c r="CB1304" s="1"/>
      <c r="CC1304" s="1"/>
      <c r="CD1304" s="1"/>
      <c r="CE1304" s="1"/>
      <c r="CF1304" s="1"/>
      <c r="CG1304" s="1"/>
      <c r="CH1304" s="1"/>
      <c r="CI1304" s="1"/>
      <c r="CJ1304" s="1"/>
      <c r="CK1304" s="1"/>
      <c r="CL1304" s="1"/>
      <c r="CM1304" s="1"/>
      <c r="CN1304" s="1"/>
      <c r="CO1304" s="1"/>
      <c r="CP1304" s="1"/>
      <c r="CQ1304" s="1"/>
      <c r="CR1304" s="1"/>
      <c r="CS1304" s="1"/>
      <c r="CT1304" s="1"/>
      <c r="CU1304" s="1"/>
      <c r="CV1304" s="1"/>
      <c r="CW1304" s="1"/>
    </row>
    <row r="1305" spans="1:101" s="9" customFormat="1" ht="15" customHeight="1">
      <c r="A1305" s="26"/>
      <c r="B1305" s="1"/>
      <c r="D1305" s="3"/>
      <c r="E1305" s="3"/>
      <c r="F1305" s="3"/>
      <c r="G1305" s="3"/>
      <c r="H1305" s="3"/>
      <c r="I1305" s="1"/>
      <c r="J1305" s="1"/>
      <c r="K1305" s="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1"/>
      <c r="AI1305" s="1"/>
      <c r="AJ1305" s="1"/>
      <c r="AK1305" s="1"/>
      <c r="AL1305" s="1"/>
      <c r="AM1305" s="1"/>
      <c r="AN1305" s="1"/>
      <c r="AO1305" s="1"/>
      <c r="AP1305" s="1"/>
      <c r="AQ1305" s="1"/>
      <c r="AR1305" s="1"/>
      <c r="AS1305" s="1"/>
      <c r="AT1305" s="1"/>
      <c r="AU1305" s="1"/>
      <c r="AV1305" s="1"/>
      <c r="AW1305" s="1"/>
      <c r="AX1305" s="1"/>
      <c r="AY1305" s="1"/>
      <c r="AZ1305" s="1"/>
      <c r="BA1305" s="1"/>
      <c r="BB1305" s="1"/>
      <c r="BC1305" s="1"/>
      <c r="BD1305" s="1"/>
      <c r="BE1305" s="1"/>
      <c r="BF1305" s="1"/>
      <c r="BG1305" s="1"/>
      <c r="BH1305" s="1"/>
      <c r="BI1305" s="1"/>
      <c r="BJ1305" s="1"/>
      <c r="BK1305" s="1"/>
      <c r="BL1305" s="1"/>
      <c r="BM1305" s="1"/>
      <c r="BN1305" s="1"/>
      <c r="BO1305" s="1"/>
      <c r="BP1305" s="1"/>
      <c r="BQ1305" s="1"/>
      <c r="BR1305" s="1"/>
      <c r="BS1305" s="1"/>
      <c r="BT1305" s="1"/>
      <c r="BU1305" s="1"/>
      <c r="BV1305" s="1"/>
      <c r="BW1305" s="1"/>
      <c r="BX1305" s="1"/>
      <c r="BY1305" s="1"/>
      <c r="BZ1305" s="1"/>
      <c r="CA1305" s="1"/>
      <c r="CB1305" s="1"/>
      <c r="CC1305" s="1"/>
      <c r="CD1305" s="1"/>
      <c r="CE1305" s="1"/>
      <c r="CF1305" s="1"/>
      <c r="CG1305" s="1"/>
      <c r="CH1305" s="1"/>
      <c r="CI1305" s="1"/>
      <c r="CJ1305" s="1"/>
      <c r="CK1305" s="1"/>
      <c r="CL1305" s="1"/>
      <c r="CM1305" s="1"/>
      <c r="CN1305" s="1"/>
      <c r="CO1305" s="1"/>
      <c r="CP1305" s="1"/>
      <c r="CQ1305" s="1"/>
      <c r="CR1305" s="1"/>
      <c r="CS1305" s="1"/>
      <c r="CT1305" s="1"/>
      <c r="CU1305" s="1"/>
      <c r="CV1305" s="1"/>
      <c r="CW1305" s="1"/>
    </row>
    <row r="1306" spans="1:101" s="9" customFormat="1" ht="15" customHeight="1">
      <c r="A1306" s="26"/>
      <c r="B1306" s="1"/>
      <c r="D1306" s="3"/>
      <c r="E1306" s="3"/>
      <c r="F1306" s="3"/>
      <c r="G1306" s="3"/>
      <c r="H1306" s="3"/>
      <c r="I1306" s="1"/>
      <c r="J1306" s="1"/>
      <c r="K1306" s="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1"/>
      <c r="AI1306" s="1"/>
      <c r="AJ1306" s="1"/>
      <c r="AK1306" s="1"/>
      <c r="AL1306" s="1"/>
      <c r="AM1306" s="1"/>
      <c r="AN1306" s="1"/>
      <c r="AO1306" s="1"/>
      <c r="AP1306" s="1"/>
      <c r="AQ1306" s="1"/>
      <c r="AR1306" s="1"/>
      <c r="AS1306" s="1"/>
      <c r="AT1306" s="1"/>
      <c r="AU1306" s="1"/>
      <c r="AV1306" s="1"/>
      <c r="AW1306" s="1"/>
      <c r="AX1306" s="1"/>
      <c r="AY1306" s="1"/>
      <c r="AZ1306" s="1"/>
      <c r="BA1306" s="1"/>
      <c r="BB1306" s="1"/>
      <c r="BC1306" s="1"/>
      <c r="BD1306" s="1"/>
      <c r="BE1306" s="1"/>
      <c r="BF1306" s="1"/>
      <c r="BG1306" s="1"/>
      <c r="BH1306" s="1"/>
      <c r="BI1306" s="1"/>
      <c r="BJ1306" s="1"/>
      <c r="BK1306" s="1"/>
      <c r="BL1306" s="1"/>
      <c r="BM1306" s="1"/>
      <c r="BN1306" s="1"/>
      <c r="BO1306" s="1"/>
      <c r="BP1306" s="1"/>
      <c r="BQ1306" s="1"/>
      <c r="BR1306" s="1"/>
      <c r="BS1306" s="1"/>
      <c r="BT1306" s="1"/>
      <c r="BU1306" s="1"/>
      <c r="BV1306" s="1"/>
      <c r="BW1306" s="1"/>
      <c r="BX1306" s="1"/>
      <c r="BY1306" s="1"/>
      <c r="BZ1306" s="1"/>
      <c r="CA1306" s="1"/>
      <c r="CB1306" s="1"/>
      <c r="CC1306" s="1"/>
      <c r="CD1306" s="1"/>
      <c r="CE1306" s="1"/>
      <c r="CF1306" s="1"/>
      <c r="CG1306" s="1"/>
      <c r="CH1306" s="1"/>
      <c r="CI1306" s="1"/>
      <c r="CJ1306" s="1"/>
      <c r="CK1306" s="1"/>
      <c r="CL1306" s="1"/>
      <c r="CM1306" s="1"/>
      <c r="CN1306" s="1"/>
      <c r="CO1306" s="1"/>
      <c r="CP1306" s="1"/>
      <c r="CQ1306" s="1"/>
      <c r="CR1306" s="1"/>
      <c r="CS1306" s="1"/>
      <c r="CT1306" s="1"/>
      <c r="CU1306" s="1"/>
      <c r="CV1306" s="1"/>
      <c r="CW1306" s="1"/>
    </row>
    <row r="1307" spans="1:101" s="9" customFormat="1" ht="15" customHeight="1">
      <c r="A1307" s="26"/>
      <c r="B1307" s="1"/>
      <c r="D1307" s="3"/>
      <c r="E1307" s="3"/>
      <c r="F1307" s="3"/>
      <c r="G1307" s="3"/>
      <c r="H1307" s="3"/>
      <c r="I1307" s="1"/>
      <c r="J1307" s="1"/>
      <c r="K1307" s="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1"/>
      <c r="AI1307" s="1"/>
      <c r="AJ1307" s="1"/>
      <c r="AK1307" s="1"/>
      <c r="AL1307" s="1"/>
      <c r="AM1307" s="1"/>
      <c r="AN1307" s="1"/>
      <c r="AO1307" s="1"/>
      <c r="AP1307" s="1"/>
      <c r="AQ1307" s="1"/>
      <c r="AR1307" s="1"/>
      <c r="AS1307" s="1"/>
      <c r="AT1307" s="1"/>
      <c r="AU1307" s="1"/>
      <c r="AV1307" s="1"/>
      <c r="AW1307" s="1"/>
      <c r="AX1307" s="1"/>
      <c r="AY1307" s="1"/>
      <c r="AZ1307" s="1"/>
      <c r="BA1307" s="1"/>
      <c r="BB1307" s="1"/>
      <c r="BC1307" s="1"/>
      <c r="BD1307" s="1"/>
      <c r="BE1307" s="1"/>
      <c r="BF1307" s="1"/>
      <c r="BG1307" s="1"/>
      <c r="BH1307" s="1"/>
      <c r="BI1307" s="1"/>
      <c r="BJ1307" s="1"/>
      <c r="BK1307" s="1"/>
      <c r="BL1307" s="1"/>
      <c r="BM1307" s="1"/>
      <c r="BN1307" s="1"/>
      <c r="BO1307" s="1"/>
      <c r="BP1307" s="1"/>
      <c r="BQ1307" s="1"/>
      <c r="BR1307" s="1"/>
      <c r="BS1307" s="1"/>
      <c r="BT1307" s="1"/>
      <c r="BU1307" s="1"/>
      <c r="BV1307" s="1"/>
      <c r="BW1307" s="1"/>
      <c r="BX1307" s="1"/>
      <c r="BY1307" s="1"/>
      <c r="BZ1307" s="1"/>
      <c r="CA1307" s="1"/>
      <c r="CB1307" s="1"/>
      <c r="CC1307" s="1"/>
      <c r="CD1307" s="1"/>
      <c r="CE1307" s="1"/>
      <c r="CF1307" s="1"/>
      <c r="CG1307" s="1"/>
      <c r="CH1307" s="1"/>
      <c r="CI1307" s="1"/>
      <c r="CJ1307" s="1"/>
      <c r="CK1307" s="1"/>
      <c r="CL1307" s="1"/>
      <c r="CM1307" s="1"/>
      <c r="CN1307" s="1"/>
      <c r="CO1307" s="1"/>
      <c r="CP1307" s="1"/>
      <c r="CQ1307" s="1"/>
      <c r="CR1307" s="1"/>
      <c r="CS1307" s="1"/>
      <c r="CT1307" s="1"/>
      <c r="CU1307" s="1"/>
      <c r="CV1307" s="1"/>
      <c r="CW1307" s="1"/>
    </row>
    <row r="1308" spans="1:101" s="9" customFormat="1" ht="15" customHeight="1">
      <c r="A1308" s="26"/>
      <c r="B1308" s="1"/>
      <c r="D1308" s="3"/>
      <c r="E1308" s="3"/>
      <c r="F1308" s="3"/>
      <c r="G1308" s="3"/>
      <c r="H1308" s="3"/>
      <c r="I1308" s="1"/>
      <c r="J1308" s="1"/>
      <c r="K1308" s="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1"/>
      <c r="AI1308" s="1"/>
      <c r="AJ1308" s="1"/>
      <c r="AK1308" s="1"/>
      <c r="AL1308" s="1"/>
      <c r="AM1308" s="1"/>
      <c r="AN1308" s="1"/>
      <c r="AO1308" s="1"/>
      <c r="AP1308" s="1"/>
      <c r="AQ1308" s="1"/>
      <c r="AR1308" s="1"/>
      <c r="AS1308" s="1"/>
      <c r="AT1308" s="1"/>
      <c r="AU1308" s="1"/>
      <c r="AV1308" s="1"/>
      <c r="AW1308" s="1"/>
      <c r="AX1308" s="1"/>
      <c r="AY1308" s="1"/>
      <c r="AZ1308" s="1"/>
      <c r="BA1308" s="1"/>
      <c r="BB1308" s="1"/>
      <c r="BC1308" s="1"/>
      <c r="BD1308" s="1"/>
      <c r="BE1308" s="1"/>
      <c r="BF1308" s="1"/>
      <c r="BG1308" s="1"/>
      <c r="BH1308" s="1"/>
      <c r="BI1308" s="1"/>
      <c r="BJ1308" s="1"/>
      <c r="BK1308" s="1"/>
      <c r="BL1308" s="1"/>
      <c r="BM1308" s="1"/>
      <c r="BN1308" s="1"/>
      <c r="BO1308" s="1"/>
      <c r="BP1308" s="1"/>
      <c r="BQ1308" s="1"/>
      <c r="BR1308" s="1"/>
      <c r="BS1308" s="1"/>
      <c r="BT1308" s="1"/>
      <c r="BU1308" s="1"/>
      <c r="BV1308" s="1"/>
      <c r="BW1308" s="1"/>
      <c r="BX1308" s="1"/>
      <c r="BY1308" s="1"/>
      <c r="BZ1308" s="1"/>
      <c r="CA1308" s="1"/>
      <c r="CB1308" s="1"/>
      <c r="CC1308" s="1"/>
      <c r="CD1308" s="1"/>
      <c r="CE1308" s="1"/>
      <c r="CF1308" s="1"/>
      <c r="CG1308" s="1"/>
      <c r="CH1308" s="1"/>
      <c r="CI1308" s="1"/>
      <c r="CJ1308" s="1"/>
      <c r="CK1308" s="1"/>
      <c r="CL1308" s="1"/>
      <c r="CM1308" s="1"/>
      <c r="CN1308" s="1"/>
      <c r="CO1308" s="1"/>
      <c r="CP1308" s="1"/>
      <c r="CQ1308" s="1"/>
      <c r="CR1308" s="1"/>
      <c r="CS1308" s="1"/>
      <c r="CT1308" s="1"/>
      <c r="CU1308" s="1"/>
      <c r="CV1308" s="1"/>
      <c r="CW1308" s="1"/>
    </row>
    <row r="1309" spans="1:101" s="9" customFormat="1" ht="15" customHeight="1">
      <c r="A1309" s="26"/>
      <c r="B1309" s="1"/>
      <c r="D1309" s="3"/>
      <c r="E1309" s="3"/>
      <c r="F1309" s="3"/>
      <c r="G1309" s="3"/>
      <c r="H1309" s="3"/>
      <c r="I1309" s="1"/>
      <c r="J1309" s="1"/>
      <c r="K1309" s="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1"/>
      <c r="AI1309" s="1"/>
      <c r="AJ1309" s="1"/>
      <c r="AK1309" s="1"/>
      <c r="AL1309" s="1"/>
      <c r="AM1309" s="1"/>
      <c r="AN1309" s="1"/>
      <c r="AO1309" s="1"/>
      <c r="AP1309" s="1"/>
      <c r="AQ1309" s="1"/>
      <c r="AR1309" s="1"/>
      <c r="AS1309" s="1"/>
      <c r="AT1309" s="1"/>
      <c r="AU1309" s="1"/>
      <c r="AV1309" s="1"/>
      <c r="AW1309" s="1"/>
      <c r="AX1309" s="1"/>
      <c r="AY1309" s="1"/>
      <c r="AZ1309" s="1"/>
      <c r="BA1309" s="1"/>
      <c r="BB1309" s="1"/>
      <c r="BC1309" s="1"/>
      <c r="BD1309" s="1"/>
      <c r="BE1309" s="1"/>
      <c r="BF1309" s="1"/>
      <c r="BG1309" s="1"/>
      <c r="BH1309" s="1"/>
      <c r="BI1309" s="1"/>
      <c r="BJ1309" s="1"/>
      <c r="BK1309" s="1"/>
      <c r="BL1309" s="1"/>
      <c r="BM1309" s="1"/>
      <c r="BN1309" s="1"/>
      <c r="BO1309" s="1"/>
      <c r="BP1309" s="1"/>
      <c r="BQ1309" s="1"/>
      <c r="BR1309" s="1"/>
      <c r="BS1309" s="1"/>
      <c r="BT1309" s="1"/>
      <c r="BU1309" s="1"/>
      <c r="BV1309" s="1"/>
      <c r="BW1309" s="1"/>
      <c r="BX1309" s="1"/>
      <c r="BY1309" s="1"/>
      <c r="BZ1309" s="1"/>
      <c r="CA1309" s="1"/>
      <c r="CB1309" s="1"/>
      <c r="CC1309" s="1"/>
      <c r="CD1309" s="1"/>
      <c r="CE1309" s="1"/>
      <c r="CF1309" s="1"/>
      <c r="CG1309" s="1"/>
      <c r="CH1309" s="1"/>
      <c r="CI1309" s="1"/>
      <c r="CJ1309" s="1"/>
      <c r="CK1309" s="1"/>
      <c r="CL1309" s="1"/>
      <c r="CM1309" s="1"/>
      <c r="CN1309" s="1"/>
      <c r="CO1309" s="1"/>
      <c r="CP1309" s="1"/>
      <c r="CQ1309" s="1"/>
      <c r="CR1309" s="1"/>
      <c r="CS1309" s="1"/>
      <c r="CT1309" s="1"/>
      <c r="CU1309" s="1"/>
      <c r="CV1309" s="1"/>
      <c r="CW1309" s="1"/>
    </row>
    <row r="1310" spans="1:101" s="9" customFormat="1" ht="15" customHeight="1">
      <c r="A1310" s="26"/>
      <c r="B1310" s="1"/>
      <c r="D1310" s="3"/>
      <c r="E1310" s="3"/>
      <c r="F1310" s="3"/>
      <c r="G1310" s="3"/>
      <c r="H1310" s="3"/>
      <c r="I1310" s="1"/>
      <c r="J1310" s="1"/>
      <c r="K1310" s="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1"/>
      <c r="AI1310" s="1"/>
      <c r="AJ1310" s="1"/>
      <c r="AK1310" s="1"/>
      <c r="AL1310" s="1"/>
      <c r="AM1310" s="1"/>
      <c r="AN1310" s="1"/>
      <c r="AO1310" s="1"/>
      <c r="AP1310" s="1"/>
      <c r="AQ1310" s="1"/>
      <c r="AR1310" s="1"/>
      <c r="AS1310" s="1"/>
      <c r="AT1310" s="1"/>
      <c r="AU1310" s="1"/>
      <c r="AV1310" s="1"/>
      <c r="AW1310" s="1"/>
      <c r="AX1310" s="1"/>
      <c r="AY1310" s="1"/>
      <c r="AZ1310" s="1"/>
      <c r="BA1310" s="1"/>
      <c r="BB1310" s="1"/>
      <c r="BC1310" s="1"/>
      <c r="BD1310" s="1"/>
      <c r="BE1310" s="1"/>
      <c r="BF1310" s="1"/>
      <c r="BG1310" s="1"/>
      <c r="BH1310" s="1"/>
      <c r="BI1310" s="1"/>
      <c r="BJ1310" s="1"/>
      <c r="BK1310" s="1"/>
      <c r="BL1310" s="1"/>
      <c r="BM1310" s="1"/>
      <c r="BN1310" s="1"/>
      <c r="BO1310" s="1"/>
      <c r="BP1310" s="1"/>
      <c r="BQ1310" s="1"/>
      <c r="BR1310" s="1"/>
      <c r="BS1310" s="1"/>
      <c r="BT1310" s="1"/>
      <c r="BU1310" s="1"/>
      <c r="BV1310" s="1"/>
      <c r="BW1310" s="1"/>
      <c r="BX1310" s="1"/>
      <c r="BY1310" s="1"/>
      <c r="BZ1310" s="1"/>
      <c r="CA1310" s="1"/>
      <c r="CB1310" s="1"/>
      <c r="CC1310" s="1"/>
      <c r="CD1310" s="1"/>
      <c r="CE1310" s="1"/>
      <c r="CF1310" s="1"/>
      <c r="CG1310" s="1"/>
      <c r="CH1310" s="1"/>
      <c r="CI1310" s="1"/>
      <c r="CJ1310" s="1"/>
      <c r="CK1310" s="1"/>
      <c r="CL1310" s="1"/>
      <c r="CM1310" s="1"/>
      <c r="CN1310" s="1"/>
      <c r="CO1310" s="1"/>
      <c r="CP1310" s="1"/>
      <c r="CQ1310" s="1"/>
      <c r="CR1310" s="1"/>
      <c r="CS1310" s="1"/>
      <c r="CT1310" s="1"/>
      <c r="CU1310" s="1"/>
      <c r="CV1310" s="1"/>
      <c r="CW1310" s="1"/>
    </row>
    <row r="1311" spans="1:101" s="9" customFormat="1" ht="15" customHeight="1">
      <c r="A1311" s="26"/>
      <c r="B1311" s="1"/>
      <c r="D1311" s="3"/>
      <c r="E1311" s="3"/>
      <c r="F1311" s="3"/>
      <c r="G1311" s="3"/>
      <c r="H1311" s="3"/>
      <c r="I1311" s="1"/>
      <c r="J1311" s="1"/>
      <c r="K1311" s="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1"/>
      <c r="AI1311" s="1"/>
      <c r="AJ1311" s="1"/>
      <c r="AK1311" s="1"/>
      <c r="AL1311" s="1"/>
      <c r="AM1311" s="1"/>
      <c r="AN1311" s="1"/>
      <c r="AO1311" s="1"/>
      <c r="AP1311" s="1"/>
      <c r="AQ1311" s="1"/>
      <c r="AR1311" s="1"/>
      <c r="AS1311" s="1"/>
      <c r="AT1311" s="1"/>
      <c r="AU1311" s="1"/>
      <c r="AV1311" s="1"/>
      <c r="AW1311" s="1"/>
      <c r="AX1311" s="1"/>
      <c r="AY1311" s="1"/>
      <c r="AZ1311" s="1"/>
      <c r="BA1311" s="1"/>
      <c r="BB1311" s="1"/>
      <c r="BC1311" s="1"/>
      <c r="BD1311" s="1"/>
      <c r="BE1311" s="1"/>
      <c r="BF1311" s="1"/>
      <c r="BG1311" s="1"/>
      <c r="BH1311" s="1"/>
      <c r="BI1311" s="1"/>
      <c r="BJ1311" s="1"/>
      <c r="BK1311" s="1"/>
      <c r="BL1311" s="1"/>
      <c r="BM1311" s="1"/>
      <c r="BN1311" s="1"/>
      <c r="BO1311" s="1"/>
      <c r="BP1311" s="1"/>
      <c r="BQ1311" s="1"/>
      <c r="BR1311" s="1"/>
      <c r="BS1311" s="1"/>
      <c r="BT1311" s="1"/>
      <c r="BU1311" s="1"/>
      <c r="BV1311" s="1"/>
      <c r="BW1311" s="1"/>
      <c r="BX1311" s="1"/>
      <c r="BY1311" s="1"/>
      <c r="BZ1311" s="1"/>
      <c r="CA1311" s="1"/>
      <c r="CB1311" s="1"/>
      <c r="CC1311" s="1"/>
      <c r="CD1311" s="1"/>
      <c r="CE1311" s="1"/>
      <c r="CF1311" s="1"/>
      <c r="CG1311" s="1"/>
      <c r="CH1311" s="1"/>
      <c r="CI1311" s="1"/>
      <c r="CJ1311" s="1"/>
      <c r="CK1311" s="1"/>
      <c r="CL1311" s="1"/>
      <c r="CM1311" s="1"/>
      <c r="CN1311" s="1"/>
      <c r="CO1311" s="1"/>
      <c r="CP1311" s="1"/>
      <c r="CQ1311" s="1"/>
      <c r="CR1311" s="1"/>
      <c r="CS1311" s="1"/>
      <c r="CT1311" s="1"/>
      <c r="CU1311" s="1"/>
      <c r="CV1311" s="1"/>
      <c r="CW1311" s="1"/>
    </row>
    <row r="1312" spans="1:101" s="9" customFormat="1" ht="15" customHeight="1">
      <c r="A1312" s="26"/>
      <c r="B1312" s="1"/>
      <c r="D1312" s="3"/>
      <c r="E1312" s="3"/>
      <c r="F1312" s="3"/>
      <c r="G1312" s="3"/>
      <c r="H1312" s="3"/>
      <c r="I1312" s="1"/>
      <c r="J1312" s="1"/>
      <c r="K1312" s="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1"/>
      <c r="AI1312" s="1"/>
      <c r="AJ1312" s="1"/>
      <c r="AK1312" s="1"/>
      <c r="AL1312" s="1"/>
      <c r="AM1312" s="1"/>
      <c r="AN1312" s="1"/>
      <c r="AO1312" s="1"/>
      <c r="AP1312" s="1"/>
      <c r="AQ1312" s="1"/>
      <c r="AR1312" s="1"/>
      <c r="AS1312" s="1"/>
      <c r="AT1312" s="1"/>
      <c r="AU1312" s="1"/>
      <c r="AV1312" s="1"/>
      <c r="AW1312" s="1"/>
      <c r="AX1312" s="1"/>
      <c r="AY1312" s="1"/>
      <c r="AZ1312" s="1"/>
      <c r="BA1312" s="1"/>
      <c r="BB1312" s="1"/>
      <c r="BC1312" s="1"/>
      <c r="BD1312" s="1"/>
      <c r="BE1312" s="1"/>
      <c r="BF1312" s="1"/>
      <c r="BG1312" s="1"/>
      <c r="BH1312" s="1"/>
      <c r="BI1312" s="1"/>
      <c r="BJ1312" s="1"/>
      <c r="BK1312" s="1"/>
      <c r="BL1312" s="1"/>
      <c r="BM1312" s="1"/>
      <c r="BN1312" s="1"/>
      <c r="BO1312" s="1"/>
      <c r="BP1312" s="1"/>
      <c r="BQ1312" s="1"/>
      <c r="BR1312" s="1"/>
      <c r="BS1312" s="1"/>
      <c r="BT1312" s="1"/>
      <c r="BU1312" s="1"/>
      <c r="BV1312" s="1"/>
      <c r="BW1312" s="1"/>
      <c r="BX1312" s="1"/>
      <c r="BY1312" s="1"/>
      <c r="BZ1312" s="1"/>
      <c r="CA1312" s="1"/>
      <c r="CB1312" s="1"/>
      <c r="CC1312" s="1"/>
      <c r="CD1312" s="1"/>
      <c r="CE1312" s="1"/>
      <c r="CF1312" s="1"/>
      <c r="CG1312" s="1"/>
      <c r="CH1312" s="1"/>
      <c r="CI1312" s="1"/>
      <c r="CJ1312" s="1"/>
      <c r="CK1312" s="1"/>
      <c r="CL1312" s="1"/>
      <c r="CM1312" s="1"/>
      <c r="CN1312" s="1"/>
      <c r="CO1312" s="1"/>
      <c r="CP1312" s="1"/>
      <c r="CQ1312" s="1"/>
      <c r="CR1312" s="1"/>
      <c r="CS1312" s="1"/>
      <c r="CT1312" s="1"/>
      <c r="CU1312" s="1"/>
      <c r="CV1312" s="1"/>
      <c r="CW1312" s="1"/>
    </row>
    <row r="1313" spans="1:101" s="9" customFormat="1" ht="15" customHeight="1">
      <c r="A1313" s="26"/>
      <c r="B1313" s="1"/>
      <c r="D1313" s="3"/>
      <c r="E1313" s="3"/>
      <c r="F1313" s="3"/>
      <c r="G1313" s="3"/>
      <c r="H1313" s="3"/>
      <c r="I1313" s="1"/>
      <c r="J1313" s="1"/>
      <c r="K1313" s="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1"/>
      <c r="AI1313" s="1"/>
      <c r="AJ1313" s="1"/>
      <c r="AK1313" s="1"/>
      <c r="AL1313" s="1"/>
      <c r="AM1313" s="1"/>
      <c r="AN1313" s="1"/>
      <c r="AO1313" s="1"/>
      <c r="AP1313" s="1"/>
      <c r="AQ1313" s="1"/>
      <c r="AR1313" s="1"/>
      <c r="AS1313" s="1"/>
      <c r="AT1313" s="1"/>
      <c r="AU1313" s="1"/>
      <c r="AV1313" s="1"/>
      <c r="AW1313" s="1"/>
      <c r="AX1313" s="1"/>
      <c r="AY1313" s="1"/>
      <c r="AZ1313" s="1"/>
      <c r="BA1313" s="1"/>
      <c r="BB1313" s="1"/>
      <c r="BC1313" s="1"/>
      <c r="BD1313" s="1"/>
      <c r="BE1313" s="1"/>
      <c r="BF1313" s="1"/>
      <c r="BG1313" s="1"/>
      <c r="BH1313" s="1"/>
      <c r="BI1313" s="1"/>
      <c r="BJ1313" s="1"/>
      <c r="BK1313" s="1"/>
      <c r="BL1313" s="1"/>
      <c r="BM1313" s="1"/>
      <c r="BN1313" s="1"/>
      <c r="BO1313" s="1"/>
      <c r="BP1313" s="1"/>
      <c r="BQ1313" s="1"/>
      <c r="BR1313" s="1"/>
      <c r="BS1313" s="1"/>
      <c r="BT1313" s="1"/>
      <c r="BU1313" s="1"/>
      <c r="BV1313" s="1"/>
      <c r="BW1313" s="1"/>
      <c r="BX1313" s="1"/>
      <c r="BY1313" s="1"/>
      <c r="BZ1313" s="1"/>
      <c r="CA1313" s="1"/>
      <c r="CB1313" s="1"/>
      <c r="CC1313" s="1"/>
      <c r="CD1313" s="1"/>
      <c r="CE1313" s="1"/>
      <c r="CF1313" s="1"/>
      <c r="CG1313" s="1"/>
      <c r="CH1313" s="1"/>
      <c r="CI1313" s="1"/>
      <c r="CJ1313" s="1"/>
      <c r="CK1313" s="1"/>
      <c r="CL1313" s="1"/>
      <c r="CM1313" s="1"/>
      <c r="CN1313" s="1"/>
      <c r="CO1313" s="1"/>
      <c r="CP1313" s="1"/>
      <c r="CQ1313" s="1"/>
      <c r="CR1313" s="1"/>
      <c r="CS1313" s="1"/>
      <c r="CT1313" s="1"/>
      <c r="CU1313" s="1"/>
      <c r="CV1313" s="1"/>
      <c r="CW1313" s="1"/>
    </row>
    <row r="1314" spans="1:101" s="9" customFormat="1" ht="15" customHeight="1">
      <c r="A1314" s="26"/>
      <c r="B1314" s="1"/>
      <c r="D1314" s="3"/>
      <c r="E1314" s="3"/>
      <c r="F1314" s="3"/>
      <c r="G1314" s="3"/>
      <c r="H1314" s="3"/>
      <c r="I1314" s="1"/>
      <c r="J1314" s="1"/>
      <c r="K1314" s="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1"/>
      <c r="AI1314" s="1"/>
      <c r="AJ1314" s="1"/>
      <c r="AK1314" s="1"/>
      <c r="AL1314" s="1"/>
      <c r="AM1314" s="1"/>
      <c r="AN1314" s="1"/>
      <c r="AO1314" s="1"/>
      <c r="AP1314" s="1"/>
      <c r="AQ1314" s="1"/>
      <c r="AR1314" s="1"/>
      <c r="AS1314" s="1"/>
      <c r="AT1314" s="1"/>
      <c r="AU1314" s="1"/>
      <c r="AV1314" s="1"/>
      <c r="AW1314" s="1"/>
      <c r="AX1314" s="1"/>
      <c r="AY1314" s="1"/>
      <c r="AZ1314" s="1"/>
      <c r="BA1314" s="1"/>
      <c r="BB1314" s="1"/>
      <c r="BC1314" s="1"/>
      <c r="BD1314" s="1"/>
      <c r="BE1314" s="1"/>
      <c r="BF1314" s="1"/>
      <c r="BG1314" s="1"/>
      <c r="BH1314" s="1"/>
      <c r="BI1314" s="1"/>
      <c r="BJ1314" s="1"/>
      <c r="BK1314" s="1"/>
      <c r="BL1314" s="1"/>
      <c r="BM1314" s="1"/>
      <c r="BN1314" s="1"/>
      <c r="BO1314" s="1"/>
      <c r="BP1314" s="1"/>
      <c r="BQ1314" s="1"/>
      <c r="BR1314" s="1"/>
      <c r="BS1314" s="1"/>
      <c r="BT1314" s="1"/>
      <c r="BU1314" s="1"/>
      <c r="BV1314" s="1"/>
      <c r="BW1314" s="1"/>
      <c r="BX1314" s="1"/>
      <c r="BY1314" s="1"/>
      <c r="BZ1314" s="1"/>
      <c r="CA1314" s="1"/>
      <c r="CB1314" s="1"/>
      <c r="CC1314" s="1"/>
      <c r="CD1314" s="1"/>
      <c r="CE1314" s="1"/>
      <c r="CF1314" s="1"/>
      <c r="CG1314" s="1"/>
      <c r="CH1314" s="1"/>
      <c r="CI1314" s="1"/>
      <c r="CJ1314" s="1"/>
      <c r="CK1314" s="1"/>
      <c r="CL1314" s="1"/>
      <c r="CM1314" s="1"/>
      <c r="CN1314" s="1"/>
      <c r="CO1314" s="1"/>
      <c r="CP1314" s="1"/>
      <c r="CQ1314" s="1"/>
      <c r="CR1314" s="1"/>
      <c r="CS1314" s="1"/>
      <c r="CT1314" s="1"/>
      <c r="CU1314" s="1"/>
      <c r="CV1314" s="1"/>
      <c r="CW1314" s="1"/>
    </row>
    <row r="1315" spans="1:101" s="9" customFormat="1" ht="15" customHeight="1">
      <c r="A1315" s="26"/>
      <c r="B1315" s="1"/>
      <c r="D1315" s="3"/>
      <c r="E1315" s="3"/>
      <c r="F1315" s="3"/>
      <c r="G1315" s="3"/>
      <c r="H1315" s="3"/>
      <c r="I1315" s="1"/>
      <c r="J1315" s="1"/>
      <c r="K1315" s="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1"/>
      <c r="AI1315" s="1"/>
      <c r="AJ1315" s="1"/>
      <c r="AK1315" s="1"/>
      <c r="AL1315" s="1"/>
      <c r="AM1315" s="1"/>
      <c r="AN1315" s="1"/>
      <c r="AO1315" s="1"/>
      <c r="AP1315" s="1"/>
      <c r="AQ1315" s="1"/>
      <c r="AR1315" s="1"/>
      <c r="AS1315" s="1"/>
      <c r="AT1315" s="1"/>
      <c r="AU1315" s="1"/>
      <c r="AV1315" s="1"/>
      <c r="AW1315" s="1"/>
      <c r="AX1315" s="1"/>
      <c r="AY1315" s="1"/>
      <c r="AZ1315" s="1"/>
      <c r="BA1315" s="1"/>
      <c r="BB1315" s="1"/>
      <c r="BC1315" s="1"/>
      <c r="BD1315" s="1"/>
      <c r="BE1315" s="1"/>
      <c r="BF1315" s="1"/>
      <c r="BG1315" s="1"/>
      <c r="BH1315" s="1"/>
      <c r="BI1315" s="1"/>
      <c r="BJ1315" s="1"/>
      <c r="BK1315" s="1"/>
      <c r="BL1315" s="1"/>
      <c r="BM1315" s="1"/>
      <c r="BN1315" s="1"/>
      <c r="BO1315" s="1"/>
      <c r="BP1315" s="1"/>
      <c r="BQ1315" s="1"/>
      <c r="BR1315" s="1"/>
      <c r="BS1315" s="1"/>
      <c r="BT1315" s="1"/>
      <c r="BU1315" s="1"/>
      <c r="BV1315" s="1"/>
      <c r="BW1315" s="1"/>
      <c r="BX1315" s="1"/>
      <c r="BY1315" s="1"/>
      <c r="BZ1315" s="1"/>
      <c r="CA1315" s="1"/>
      <c r="CB1315" s="1"/>
      <c r="CC1315" s="1"/>
      <c r="CD1315" s="1"/>
      <c r="CE1315" s="1"/>
      <c r="CF1315" s="1"/>
      <c r="CG1315" s="1"/>
      <c r="CH1315" s="1"/>
      <c r="CI1315" s="1"/>
      <c r="CJ1315" s="1"/>
      <c r="CK1315" s="1"/>
      <c r="CL1315" s="1"/>
      <c r="CM1315" s="1"/>
      <c r="CN1315" s="1"/>
      <c r="CO1315" s="1"/>
      <c r="CP1315" s="1"/>
      <c r="CQ1315" s="1"/>
      <c r="CR1315" s="1"/>
      <c r="CS1315" s="1"/>
      <c r="CT1315" s="1"/>
      <c r="CU1315" s="1"/>
      <c r="CV1315" s="1"/>
      <c r="CW1315" s="1"/>
    </row>
    <row r="1316" spans="1:101" s="9" customFormat="1" ht="15" customHeight="1">
      <c r="A1316" s="26"/>
      <c r="B1316" s="1"/>
      <c r="D1316" s="3"/>
      <c r="E1316" s="3"/>
      <c r="F1316" s="3"/>
      <c r="G1316" s="3"/>
      <c r="H1316" s="3"/>
      <c r="I1316" s="1"/>
      <c r="J1316" s="1"/>
      <c r="K1316" s="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1"/>
      <c r="AI1316" s="1"/>
      <c r="AJ1316" s="1"/>
      <c r="AK1316" s="1"/>
      <c r="AL1316" s="1"/>
      <c r="AM1316" s="1"/>
      <c r="AN1316" s="1"/>
      <c r="AO1316" s="1"/>
      <c r="AP1316" s="1"/>
      <c r="AQ1316" s="1"/>
      <c r="AR1316" s="1"/>
      <c r="AS1316" s="1"/>
      <c r="AT1316" s="1"/>
      <c r="AU1316" s="1"/>
      <c r="AV1316" s="1"/>
      <c r="AW1316" s="1"/>
      <c r="AX1316" s="1"/>
      <c r="AY1316" s="1"/>
      <c r="AZ1316" s="1"/>
      <c r="BA1316" s="1"/>
      <c r="BB1316" s="1"/>
      <c r="BC1316" s="1"/>
      <c r="BD1316" s="1"/>
      <c r="BE1316" s="1"/>
      <c r="BF1316" s="1"/>
      <c r="BG1316" s="1"/>
      <c r="BH1316" s="1"/>
      <c r="BI1316" s="1"/>
      <c r="BJ1316" s="1"/>
      <c r="BK1316" s="1"/>
      <c r="BL1316" s="1"/>
      <c r="BM1316" s="1"/>
      <c r="BN1316" s="1"/>
      <c r="BO1316" s="1"/>
      <c r="BP1316" s="1"/>
      <c r="BQ1316" s="1"/>
      <c r="BR1316" s="1"/>
      <c r="BS1316" s="1"/>
      <c r="BT1316" s="1"/>
      <c r="BU1316" s="1"/>
      <c r="BV1316" s="1"/>
      <c r="BW1316" s="1"/>
      <c r="BX1316" s="1"/>
      <c r="BY1316" s="1"/>
      <c r="BZ1316" s="1"/>
      <c r="CA1316" s="1"/>
      <c r="CB1316" s="1"/>
      <c r="CC1316" s="1"/>
      <c r="CD1316" s="1"/>
      <c r="CE1316" s="1"/>
      <c r="CF1316" s="1"/>
      <c r="CG1316" s="1"/>
      <c r="CH1316" s="1"/>
      <c r="CI1316" s="1"/>
      <c r="CJ1316" s="1"/>
      <c r="CK1316" s="1"/>
      <c r="CL1316" s="1"/>
      <c r="CM1316" s="1"/>
      <c r="CN1316" s="1"/>
      <c r="CO1316" s="1"/>
      <c r="CP1316" s="1"/>
      <c r="CQ1316" s="1"/>
      <c r="CR1316" s="1"/>
      <c r="CS1316" s="1"/>
      <c r="CT1316" s="1"/>
      <c r="CU1316" s="1"/>
      <c r="CV1316" s="1"/>
      <c r="CW1316" s="1"/>
    </row>
    <row r="1317" spans="1:101" s="9" customFormat="1" ht="15" customHeight="1">
      <c r="A1317" s="26"/>
      <c r="B1317" s="1"/>
      <c r="D1317" s="3"/>
      <c r="E1317" s="3"/>
      <c r="F1317" s="3"/>
      <c r="G1317" s="3"/>
      <c r="H1317" s="3"/>
      <c r="I1317" s="1"/>
      <c r="J1317" s="1"/>
      <c r="K1317" s="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1"/>
      <c r="AI1317" s="1"/>
      <c r="AJ1317" s="1"/>
      <c r="AK1317" s="1"/>
      <c r="AL1317" s="1"/>
      <c r="AM1317" s="1"/>
      <c r="AN1317" s="1"/>
      <c r="AO1317" s="1"/>
      <c r="AP1317" s="1"/>
      <c r="AQ1317" s="1"/>
      <c r="AR1317" s="1"/>
      <c r="AS1317" s="1"/>
      <c r="AT1317" s="1"/>
      <c r="AU1317" s="1"/>
      <c r="AV1317" s="1"/>
      <c r="AW1317" s="1"/>
      <c r="AX1317" s="1"/>
      <c r="AY1317" s="1"/>
      <c r="AZ1317" s="1"/>
      <c r="BA1317" s="1"/>
      <c r="BB1317" s="1"/>
      <c r="BC1317" s="1"/>
      <c r="BD1317" s="1"/>
      <c r="BE1317" s="1"/>
      <c r="BF1317" s="1"/>
      <c r="BG1317" s="1"/>
      <c r="BH1317" s="1"/>
      <c r="BI1317" s="1"/>
      <c r="BJ1317" s="1"/>
      <c r="BK1317" s="1"/>
      <c r="BL1317" s="1"/>
      <c r="BM1317" s="1"/>
      <c r="BN1317" s="1"/>
      <c r="BO1317" s="1"/>
      <c r="BP1317" s="1"/>
      <c r="BQ1317" s="1"/>
      <c r="BR1317" s="1"/>
      <c r="BS1317" s="1"/>
      <c r="BT1317" s="1"/>
      <c r="BU1317" s="1"/>
      <c r="BV1317" s="1"/>
      <c r="BW1317" s="1"/>
      <c r="BX1317" s="1"/>
      <c r="BY1317" s="1"/>
      <c r="BZ1317" s="1"/>
      <c r="CA1317" s="1"/>
      <c r="CB1317" s="1"/>
      <c r="CC1317" s="1"/>
      <c r="CD1317" s="1"/>
      <c r="CE1317" s="1"/>
      <c r="CF1317" s="1"/>
      <c r="CG1317" s="1"/>
      <c r="CH1317" s="1"/>
      <c r="CI1317" s="1"/>
      <c r="CJ1317" s="1"/>
      <c r="CK1317" s="1"/>
      <c r="CL1317" s="1"/>
      <c r="CM1317" s="1"/>
      <c r="CN1317" s="1"/>
      <c r="CO1317" s="1"/>
      <c r="CP1317" s="1"/>
      <c r="CQ1317" s="1"/>
      <c r="CR1317" s="1"/>
      <c r="CS1317" s="1"/>
      <c r="CT1317" s="1"/>
      <c r="CU1317" s="1"/>
      <c r="CV1317" s="1"/>
      <c r="CW1317" s="1"/>
    </row>
    <row r="1318" spans="1:101" s="9" customFormat="1" ht="15" customHeight="1">
      <c r="A1318" s="26"/>
      <c r="B1318" s="1"/>
      <c r="D1318" s="3"/>
      <c r="E1318" s="3"/>
      <c r="F1318" s="3"/>
      <c r="G1318" s="3"/>
      <c r="H1318" s="3"/>
      <c r="I1318" s="1"/>
      <c r="J1318" s="1"/>
      <c r="K1318" s="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1"/>
      <c r="AI1318" s="1"/>
      <c r="AJ1318" s="1"/>
      <c r="AK1318" s="1"/>
      <c r="AL1318" s="1"/>
      <c r="AM1318" s="1"/>
      <c r="AN1318" s="1"/>
      <c r="AO1318" s="1"/>
      <c r="AP1318" s="1"/>
      <c r="AQ1318" s="1"/>
      <c r="AR1318" s="1"/>
      <c r="AS1318" s="1"/>
      <c r="AT1318" s="1"/>
      <c r="AU1318" s="1"/>
      <c r="AV1318" s="1"/>
      <c r="AW1318" s="1"/>
      <c r="AX1318" s="1"/>
      <c r="AY1318" s="1"/>
      <c r="AZ1318" s="1"/>
      <c r="BA1318" s="1"/>
      <c r="BB1318" s="1"/>
      <c r="BC1318" s="1"/>
      <c r="BD1318" s="1"/>
      <c r="BE1318" s="1"/>
      <c r="BF1318" s="1"/>
      <c r="BG1318" s="1"/>
      <c r="BH1318" s="1"/>
      <c r="BI1318" s="1"/>
      <c r="BJ1318" s="1"/>
      <c r="BK1318" s="1"/>
      <c r="BL1318" s="1"/>
      <c r="BM1318" s="1"/>
      <c r="BN1318" s="1"/>
      <c r="BO1318" s="1"/>
      <c r="BP1318" s="1"/>
      <c r="BQ1318" s="1"/>
      <c r="BR1318" s="1"/>
      <c r="BS1318" s="1"/>
      <c r="BT1318" s="1"/>
      <c r="BU1318" s="1"/>
      <c r="BV1318" s="1"/>
      <c r="BW1318" s="1"/>
      <c r="BX1318" s="1"/>
      <c r="BY1318" s="1"/>
      <c r="BZ1318" s="1"/>
      <c r="CA1318" s="1"/>
      <c r="CB1318" s="1"/>
      <c r="CC1318" s="1"/>
      <c r="CD1318" s="1"/>
      <c r="CE1318" s="1"/>
      <c r="CF1318" s="1"/>
      <c r="CG1318" s="1"/>
      <c r="CH1318" s="1"/>
      <c r="CI1318" s="1"/>
      <c r="CJ1318" s="1"/>
      <c r="CK1318" s="1"/>
      <c r="CL1318" s="1"/>
      <c r="CM1318" s="1"/>
      <c r="CN1318" s="1"/>
      <c r="CO1318" s="1"/>
      <c r="CP1318" s="1"/>
      <c r="CQ1318" s="1"/>
      <c r="CR1318" s="1"/>
      <c r="CS1318" s="1"/>
      <c r="CT1318" s="1"/>
      <c r="CU1318" s="1"/>
      <c r="CV1318" s="1"/>
      <c r="CW1318" s="1"/>
    </row>
    <row r="1319" spans="1:101" s="9" customFormat="1" ht="15" customHeight="1">
      <c r="A1319" s="26"/>
      <c r="B1319" s="1"/>
      <c r="D1319" s="3"/>
      <c r="E1319" s="3"/>
      <c r="F1319" s="3"/>
      <c r="G1319" s="3"/>
      <c r="H1319" s="3"/>
      <c r="I1319" s="1"/>
      <c r="J1319" s="1"/>
      <c r="K1319" s="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1"/>
      <c r="AI1319" s="1"/>
      <c r="AJ1319" s="1"/>
      <c r="AK1319" s="1"/>
      <c r="AL1319" s="1"/>
      <c r="AM1319" s="1"/>
      <c r="AN1319" s="1"/>
      <c r="AO1319" s="1"/>
      <c r="AP1319" s="1"/>
      <c r="AQ1319" s="1"/>
      <c r="AR1319" s="1"/>
      <c r="AS1319" s="1"/>
      <c r="AT1319" s="1"/>
      <c r="AU1319" s="1"/>
      <c r="AV1319" s="1"/>
      <c r="AW1319" s="1"/>
      <c r="AX1319" s="1"/>
      <c r="AY1319" s="1"/>
      <c r="AZ1319" s="1"/>
      <c r="BA1319" s="1"/>
      <c r="BB1319" s="1"/>
      <c r="BC1319" s="1"/>
      <c r="BD1319" s="1"/>
      <c r="BE1319" s="1"/>
      <c r="BF1319" s="1"/>
      <c r="BG1319" s="1"/>
      <c r="BH1319" s="1"/>
      <c r="BI1319" s="1"/>
      <c r="BJ1319" s="1"/>
      <c r="BK1319" s="1"/>
      <c r="BL1319" s="1"/>
      <c r="BM1319" s="1"/>
      <c r="BN1319" s="1"/>
      <c r="BO1319" s="1"/>
      <c r="BP1319" s="1"/>
      <c r="BQ1319" s="1"/>
      <c r="BR1319" s="1"/>
      <c r="BS1319" s="1"/>
      <c r="BT1319" s="1"/>
      <c r="BU1319" s="1"/>
      <c r="BV1319" s="1"/>
      <c r="BW1319" s="1"/>
      <c r="BX1319" s="1"/>
      <c r="BY1319" s="1"/>
      <c r="BZ1319" s="1"/>
      <c r="CA1319" s="1"/>
      <c r="CB1319" s="1"/>
      <c r="CC1319" s="1"/>
      <c r="CD1319" s="1"/>
      <c r="CE1319" s="1"/>
      <c r="CF1319" s="1"/>
      <c r="CG1319" s="1"/>
      <c r="CH1319" s="1"/>
      <c r="CI1319" s="1"/>
      <c r="CJ1319" s="1"/>
      <c r="CK1319" s="1"/>
      <c r="CL1319" s="1"/>
      <c r="CM1319" s="1"/>
      <c r="CN1319" s="1"/>
      <c r="CO1319" s="1"/>
      <c r="CP1319" s="1"/>
      <c r="CQ1319" s="1"/>
      <c r="CR1319" s="1"/>
      <c r="CS1319" s="1"/>
      <c r="CT1319" s="1"/>
      <c r="CU1319" s="1"/>
      <c r="CV1319" s="1"/>
      <c r="CW1319" s="1"/>
    </row>
    <row r="1320" spans="1:101" s="9" customFormat="1" ht="15" customHeight="1">
      <c r="A1320" s="26"/>
      <c r="B1320" s="1"/>
      <c r="D1320" s="3"/>
      <c r="E1320" s="3"/>
      <c r="F1320" s="3"/>
      <c r="G1320" s="3"/>
      <c r="H1320" s="3"/>
      <c r="I1320" s="1"/>
      <c r="J1320" s="1"/>
      <c r="K1320" s="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1"/>
      <c r="AI1320" s="1"/>
      <c r="AJ1320" s="1"/>
      <c r="AK1320" s="1"/>
      <c r="AL1320" s="1"/>
      <c r="AM1320" s="1"/>
      <c r="AN1320" s="1"/>
      <c r="AO1320" s="1"/>
      <c r="AP1320" s="1"/>
      <c r="AQ1320" s="1"/>
      <c r="AR1320" s="1"/>
      <c r="AS1320" s="1"/>
      <c r="AT1320" s="1"/>
      <c r="AU1320" s="1"/>
      <c r="AV1320" s="1"/>
      <c r="AW1320" s="1"/>
      <c r="AX1320" s="1"/>
      <c r="AY1320" s="1"/>
      <c r="AZ1320" s="1"/>
      <c r="BA1320" s="1"/>
      <c r="BB1320" s="1"/>
      <c r="BC1320" s="1"/>
      <c r="BD1320" s="1"/>
      <c r="BE1320" s="1"/>
      <c r="BF1320" s="1"/>
      <c r="BG1320" s="1"/>
      <c r="BH1320" s="1"/>
      <c r="BI1320" s="1"/>
      <c r="BJ1320" s="1"/>
      <c r="BK1320" s="1"/>
      <c r="BL1320" s="1"/>
      <c r="BM1320" s="1"/>
      <c r="BN1320" s="1"/>
      <c r="BO1320" s="1"/>
      <c r="BP1320" s="1"/>
      <c r="BQ1320" s="1"/>
      <c r="BR1320" s="1"/>
      <c r="BS1320" s="1"/>
      <c r="BT1320" s="1"/>
      <c r="BU1320" s="1"/>
      <c r="BV1320" s="1"/>
      <c r="BW1320" s="1"/>
      <c r="BX1320" s="1"/>
      <c r="BY1320" s="1"/>
      <c r="BZ1320" s="1"/>
      <c r="CA1320" s="1"/>
      <c r="CB1320" s="1"/>
      <c r="CC1320" s="1"/>
      <c r="CD1320" s="1"/>
      <c r="CE1320" s="1"/>
      <c r="CF1320" s="1"/>
      <c r="CG1320" s="1"/>
      <c r="CH1320" s="1"/>
      <c r="CI1320" s="1"/>
      <c r="CJ1320" s="1"/>
      <c r="CK1320" s="1"/>
      <c r="CL1320" s="1"/>
      <c r="CM1320" s="1"/>
      <c r="CN1320" s="1"/>
      <c r="CO1320" s="1"/>
      <c r="CP1320" s="1"/>
      <c r="CQ1320" s="1"/>
      <c r="CR1320" s="1"/>
      <c r="CS1320" s="1"/>
      <c r="CT1320" s="1"/>
      <c r="CU1320" s="1"/>
      <c r="CV1320" s="1"/>
      <c r="CW1320" s="1"/>
    </row>
    <row r="1321" spans="1:101" s="9" customFormat="1" ht="15" customHeight="1">
      <c r="A1321" s="26"/>
      <c r="B1321" s="1"/>
      <c r="D1321" s="3"/>
      <c r="E1321" s="3"/>
      <c r="F1321" s="3"/>
      <c r="G1321" s="3"/>
      <c r="H1321" s="3"/>
      <c r="I1321" s="1"/>
      <c r="J1321" s="1"/>
      <c r="K1321" s="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1"/>
      <c r="AI1321" s="1"/>
      <c r="AJ1321" s="1"/>
      <c r="AK1321" s="1"/>
      <c r="AL1321" s="1"/>
      <c r="AM1321" s="1"/>
      <c r="AN1321" s="1"/>
      <c r="AO1321" s="1"/>
      <c r="AP1321" s="1"/>
      <c r="AQ1321" s="1"/>
      <c r="AR1321" s="1"/>
      <c r="AS1321" s="1"/>
      <c r="AT1321" s="1"/>
      <c r="AU1321" s="1"/>
      <c r="AV1321" s="1"/>
      <c r="AW1321" s="1"/>
      <c r="AX1321" s="1"/>
      <c r="AY1321" s="1"/>
      <c r="AZ1321" s="1"/>
      <c r="BA1321" s="1"/>
      <c r="BB1321" s="1"/>
      <c r="BC1321" s="1"/>
      <c r="BD1321" s="1"/>
      <c r="BE1321" s="1"/>
      <c r="BF1321" s="1"/>
      <c r="BG1321" s="1"/>
      <c r="BH1321" s="1"/>
      <c r="BI1321" s="1"/>
      <c r="BJ1321" s="1"/>
      <c r="BK1321" s="1"/>
      <c r="BL1321" s="1"/>
      <c r="BM1321" s="1"/>
      <c r="BN1321" s="1"/>
      <c r="BO1321" s="1"/>
      <c r="BP1321" s="1"/>
      <c r="BQ1321" s="1"/>
      <c r="BR1321" s="1"/>
      <c r="BS1321" s="1"/>
      <c r="BT1321" s="1"/>
      <c r="BU1321" s="1"/>
      <c r="BV1321" s="1"/>
      <c r="BW1321" s="1"/>
      <c r="BX1321" s="1"/>
      <c r="BY1321" s="1"/>
      <c r="BZ1321" s="1"/>
      <c r="CA1321" s="1"/>
      <c r="CB1321" s="1"/>
      <c r="CC1321" s="1"/>
      <c r="CD1321" s="1"/>
      <c r="CE1321" s="1"/>
      <c r="CF1321" s="1"/>
      <c r="CG1321" s="1"/>
      <c r="CH1321" s="1"/>
      <c r="CI1321" s="1"/>
      <c r="CJ1321" s="1"/>
      <c r="CK1321" s="1"/>
      <c r="CL1321" s="1"/>
      <c r="CM1321" s="1"/>
      <c r="CN1321" s="1"/>
      <c r="CO1321" s="1"/>
      <c r="CP1321" s="1"/>
      <c r="CQ1321" s="1"/>
      <c r="CR1321" s="1"/>
      <c r="CS1321" s="1"/>
      <c r="CT1321" s="1"/>
      <c r="CU1321" s="1"/>
      <c r="CV1321" s="1"/>
      <c r="CW1321" s="1"/>
    </row>
    <row r="1322" spans="1:101" s="9" customFormat="1" ht="15" customHeight="1">
      <c r="A1322" s="26"/>
      <c r="B1322" s="1"/>
      <c r="D1322" s="3"/>
      <c r="E1322" s="3"/>
      <c r="F1322" s="3"/>
      <c r="G1322" s="3"/>
      <c r="H1322" s="3"/>
      <c r="I1322" s="1"/>
      <c r="J1322" s="1"/>
      <c r="K1322" s="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1"/>
      <c r="AI1322" s="1"/>
      <c r="AJ1322" s="1"/>
      <c r="AK1322" s="1"/>
      <c r="AL1322" s="1"/>
      <c r="AM1322" s="1"/>
      <c r="AN1322" s="1"/>
      <c r="AO1322" s="1"/>
      <c r="AP1322" s="1"/>
      <c r="AQ1322" s="1"/>
      <c r="AR1322" s="1"/>
      <c r="AS1322" s="1"/>
      <c r="AT1322" s="1"/>
      <c r="AU1322" s="1"/>
      <c r="AV1322" s="1"/>
      <c r="AW1322" s="1"/>
      <c r="AX1322" s="1"/>
      <c r="AY1322" s="1"/>
      <c r="AZ1322" s="1"/>
      <c r="BA1322" s="1"/>
      <c r="BB1322" s="1"/>
      <c r="BC1322" s="1"/>
      <c r="BD1322" s="1"/>
      <c r="BE1322" s="1"/>
      <c r="BF1322" s="1"/>
      <c r="BG1322" s="1"/>
      <c r="BH1322" s="1"/>
      <c r="BI1322" s="1"/>
      <c r="BJ1322" s="1"/>
      <c r="BK1322" s="1"/>
      <c r="BL1322" s="1"/>
      <c r="BM1322" s="1"/>
      <c r="BN1322" s="1"/>
      <c r="BO1322" s="1"/>
      <c r="BP1322" s="1"/>
      <c r="BQ1322" s="1"/>
      <c r="BR1322" s="1"/>
      <c r="BS1322" s="1"/>
      <c r="BT1322" s="1"/>
      <c r="BU1322" s="1"/>
      <c r="BV1322" s="1"/>
      <c r="BW1322" s="1"/>
      <c r="BX1322" s="1"/>
      <c r="BY1322" s="1"/>
      <c r="BZ1322" s="1"/>
      <c r="CA1322" s="1"/>
      <c r="CB1322" s="1"/>
      <c r="CC1322" s="1"/>
      <c r="CD1322" s="1"/>
      <c r="CE1322" s="1"/>
      <c r="CF1322" s="1"/>
      <c r="CG1322" s="1"/>
      <c r="CH1322" s="1"/>
      <c r="CI1322" s="1"/>
      <c r="CJ1322" s="1"/>
      <c r="CK1322" s="1"/>
      <c r="CL1322" s="1"/>
      <c r="CM1322" s="1"/>
      <c r="CN1322" s="1"/>
      <c r="CO1322" s="1"/>
      <c r="CP1322" s="1"/>
      <c r="CQ1322" s="1"/>
      <c r="CR1322" s="1"/>
      <c r="CS1322" s="1"/>
      <c r="CT1322" s="1"/>
      <c r="CU1322" s="1"/>
      <c r="CV1322" s="1"/>
      <c r="CW1322" s="1"/>
    </row>
    <row r="1323" spans="1:101" s="9" customFormat="1" ht="15" customHeight="1">
      <c r="A1323" s="26"/>
      <c r="B1323" s="1"/>
      <c r="D1323" s="3"/>
      <c r="E1323" s="3"/>
      <c r="F1323" s="3"/>
      <c r="G1323" s="3"/>
      <c r="H1323" s="3"/>
      <c r="I1323" s="1"/>
      <c r="J1323" s="1"/>
      <c r="K1323" s="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1"/>
      <c r="AI1323" s="1"/>
      <c r="AJ1323" s="1"/>
      <c r="AK1323" s="1"/>
      <c r="AL1323" s="1"/>
      <c r="AM1323" s="1"/>
      <c r="AN1323" s="1"/>
      <c r="AO1323" s="1"/>
      <c r="AP1323" s="1"/>
      <c r="AQ1323" s="1"/>
      <c r="AR1323" s="1"/>
      <c r="AS1323" s="1"/>
      <c r="AT1323" s="1"/>
      <c r="AU1323" s="1"/>
      <c r="AV1323" s="1"/>
      <c r="AW1323" s="1"/>
      <c r="AX1323" s="1"/>
      <c r="AY1323" s="1"/>
      <c r="AZ1323" s="1"/>
      <c r="BA1323" s="1"/>
      <c r="BB1323" s="1"/>
      <c r="BC1323" s="1"/>
      <c r="BD1323" s="1"/>
      <c r="BE1323" s="1"/>
      <c r="BF1323" s="1"/>
      <c r="BG1323" s="1"/>
      <c r="BH1323" s="1"/>
      <c r="BI1323" s="1"/>
      <c r="BJ1323" s="1"/>
      <c r="BK1323" s="1"/>
      <c r="BL1323" s="1"/>
      <c r="BM1323" s="1"/>
      <c r="BN1323" s="1"/>
      <c r="BO1323" s="1"/>
      <c r="BP1323" s="1"/>
      <c r="BQ1323" s="1"/>
      <c r="BR1323" s="1"/>
      <c r="BS1323" s="1"/>
      <c r="BT1323" s="1"/>
      <c r="BU1323" s="1"/>
      <c r="BV1323" s="1"/>
      <c r="BW1323" s="1"/>
      <c r="BX1323" s="1"/>
      <c r="BY1323" s="1"/>
      <c r="BZ1323" s="1"/>
      <c r="CA1323" s="1"/>
      <c r="CB1323" s="1"/>
      <c r="CC1323" s="1"/>
      <c r="CD1323" s="1"/>
      <c r="CE1323" s="1"/>
      <c r="CF1323" s="1"/>
      <c r="CG1323" s="1"/>
      <c r="CH1323" s="1"/>
      <c r="CI1323" s="1"/>
      <c r="CJ1323" s="1"/>
      <c r="CK1323" s="1"/>
      <c r="CL1323" s="1"/>
      <c r="CM1323" s="1"/>
      <c r="CN1323" s="1"/>
      <c r="CO1323" s="1"/>
      <c r="CP1323" s="1"/>
      <c r="CQ1323" s="1"/>
      <c r="CR1323" s="1"/>
      <c r="CS1323" s="1"/>
      <c r="CT1323" s="1"/>
      <c r="CU1323" s="1"/>
      <c r="CV1323" s="1"/>
      <c r="CW1323" s="1"/>
    </row>
    <row r="1324" spans="1:101" s="9" customFormat="1" ht="15" customHeight="1">
      <c r="A1324" s="26"/>
      <c r="B1324" s="1"/>
      <c r="D1324" s="3"/>
      <c r="E1324" s="3"/>
      <c r="F1324" s="3"/>
      <c r="G1324" s="3"/>
      <c r="H1324" s="3"/>
      <c r="I1324" s="1"/>
      <c r="J1324" s="1"/>
      <c r="K1324" s="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1"/>
      <c r="AI1324" s="1"/>
      <c r="AJ1324" s="1"/>
      <c r="AK1324" s="1"/>
      <c r="AL1324" s="1"/>
      <c r="AM1324" s="1"/>
      <c r="AN1324" s="1"/>
      <c r="AO1324" s="1"/>
      <c r="AP1324" s="1"/>
      <c r="AQ1324" s="1"/>
      <c r="AR1324" s="1"/>
      <c r="AS1324" s="1"/>
      <c r="AT1324" s="1"/>
      <c r="AU1324" s="1"/>
      <c r="AV1324" s="1"/>
      <c r="AW1324" s="1"/>
      <c r="AX1324" s="1"/>
      <c r="AY1324" s="1"/>
      <c r="AZ1324" s="1"/>
      <c r="BA1324" s="1"/>
      <c r="BB1324" s="1"/>
      <c r="BC1324" s="1"/>
      <c r="BD1324" s="1"/>
      <c r="BE1324" s="1"/>
      <c r="BF1324" s="1"/>
      <c r="BG1324" s="1"/>
      <c r="BH1324" s="1"/>
      <c r="BI1324" s="1"/>
      <c r="BJ1324" s="1"/>
      <c r="BK1324" s="1"/>
      <c r="BL1324" s="1"/>
      <c r="BM1324" s="1"/>
      <c r="BN1324" s="1"/>
      <c r="BO1324" s="1"/>
      <c r="BP1324" s="1"/>
      <c r="BQ1324" s="1"/>
      <c r="BR1324" s="1"/>
      <c r="BS1324" s="1"/>
      <c r="BT1324" s="1"/>
      <c r="BU1324" s="1"/>
      <c r="BV1324" s="1"/>
      <c r="BW1324" s="1"/>
      <c r="BX1324" s="1"/>
      <c r="BY1324" s="1"/>
      <c r="BZ1324" s="1"/>
      <c r="CA1324" s="1"/>
      <c r="CB1324" s="1"/>
      <c r="CC1324" s="1"/>
      <c r="CD1324" s="1"/>
      <c r="CE1324" s="1"/>
      <c r="CF1324" s="1"/>
      <c r="CG1324" s="1"/>
      <c r="CH1324" s="1"/>
      <c r="CI1324" s="1"/>
      <c r="CJ1324" s="1"/>
      <c r="CK1324" s="1"/>
      <c r="CL1324" s="1"/>
      <c r="CM1324" s="1"/>
      <c r="CN1324" s="1"/>
      <c r="CO1324" s="1"/>
      <c r="CP1324" s="1"/>
      <c r="CQ1324" s="1"/>
      <c r="CR1324" s="1"/>
      <c r="CS1324" s="1"/>
      <c r="CT1324" s="1"/>
      <c r="CU1324" s="1"/>
      <c r="CV1324" s="1"/>
      <c r="CW1324" s="1"/>
    </row>
    <row r="1325" spans="1:101" s="9" customFormat="1" ht="15" customHeight="1">
      <c r="A1325" s="26"/>
      <c r="B1325" s="1"/>
      <c r="D1325" s="3"/>
      <c r="E1325" s="3"/>
      <c r="F1325" s="3"/>
      <c r="G1325" s="3"/>
      <c r="H1325" s="3"/>
      <c r="I1325" s="1"/>
      <c r="J1325" s="1"/>
      <c r="K1325" s="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1"/>
      <c r="AI1325" s="1"/>
      <c r="AJ1325" s="1"/>
      <c r="AK1325" s="1"/>
      <c r="AL1325" s="1"/>
      <c r="AM1325" s="1"/>
      <c r="AN1325" s="1"/>
      <c r="AO1325" s="1"/>
      <c r="AP1325" s="1"/>
      <c r="AQ1325" s="1"/>
      <c r="AR1325" s="1"/>
      <c r="AS1325" s="1"/>
      <c r="AT1325" s="1"/>
      <c r="AU1325" s="1"/>
      <c r="AV1325" s="1"/>
      <c r="AW1325" s="1"/>
      <c r="AX1325" s="1"/>
      <c r="AY1325" s="1"/>
      <c r="AZ1325" s="1"/>
      <c r="BA1325" s="1"/>
      <c r="BB1325" s="1"/>
      <c r="BC1325" s="1"/>
      <c r="BD1325" s="1"/>
      <c r="BE1325" s="1"/>
      <c r="BF1325" s="1"/>
      <c r="BG1325" s="1"/>
      <c r="BH1325" s="1"/>
      <c r="BI1325" s="1"/>
      <c r="BJ1325" s="1"/>
      <c r="BK1325" s="1"/>
      <c r="BL1325" s="1"/>
      <c r="BM1325" s="1"/>
      <c r="BN1325" s="1"/>
      <c r="BO1325" s="1"/>
      <c r="BP1325" s="1"/>
      <c r="BQ1325" s="1"/>
      <c r="BR1325" s="1"/>
      <c r="BS1325" s="1"/>
      <c r="BT1325" s="1"/>
      <c r="BU1325" s="1"/>
      <c r="BV1325" s="1"/>
      <c r="BW1325" s="1"/>
      <c r="BX1325" s="1"/>
      <c r="BY1325" s="1"/>
      <c r="BZ1325" s="1"/>
      <c r="CA1325" s="1"/>
      <c r="CB1325" s="1"/>
      <c r="CC1325" s="1"/>
      <c r="CD1325" s="1"/>
      <c r="CE1325" s="1"/>
      <c r="CF1325" s="1"/>
      <c r="CG1325" s="1"/>
      <c r="CH1325" s="1"/>
      <c r="CI1325" s="1"/>
      <c r="CJ1325" s="1"/>
      <c r="CK1325" s="1"/>
      <c r="CL1325" s="1"/>
      <c r="CM1325" s="1"/>
      <c r="CN1325" s="1"/>
      <c r="CO1325" s="1"/>
      <c r="CP1325" s="1"/>
      <c r="CQ1325" s="1"/>
      <c r="CR1325" s="1"/>
      <c r="CS1325" s="1"/>
      <c r="CT1325" s="1"/>
      <c r="CU1325" s="1"/>
      <c r="CV1325" s="1"/>
      <c r="CW1325" s="1"/>
    </row>
    <row r="1326" spans="1:101" s="9" customFormat="1" ht="15" customHeight="1">
      <c r="A1326" s="26"/>
      <c r="B1326" s="1"/>
      <c r="D1326" s="3"/>
      <c r="E1326" s="3"/>
      <c r="F1326" s="3"/>
      <c r="G1326" s="3"/>
      <c r="H1326" s="3"/>
      <c r="I1326" s="1"/>
      <c r="J1326" s="1"/>
      <c r="K1326" s="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1"/>
      <c r="AI1326" s="1"/>
      <c r="AJ1326" s="1"/>
      <c r="AK1326" s="1"/>
      <c r="AL1326" s="1"/>
      <c r="AM1326" s="1"/>
      <c r="AN1326" s="1"/>
      <c r="AO1326" s="1"/>
      <c r="AP1326" s="1"/>
      <c r="AQ1326" s="1"/>
      <c r="AR1326" s="1"/>
      <c r="AS1326" s="1"/>
      <c r="AT1326" s="1"/>
      <c r="AU1326" s="1"/>
      <c r="AV1326" s="1"/>
      <c r="AW1326" s="1"/>
      <c r="AX1326" s="1"/>
      <c r="AY1326" s="1"/>
      <c r="AZ1326" s="1"/>
      <c r="BA1326" s="1"/>
      <c r="BB1326" s="1"/>
      <c r="BC1326" s="1"/>
      <c r="BD1326" s="1"/>
      <c r="BE1326" s="1"/>
      <c r="BF1326" s="1"/>
      <c r="BG1326" s="1"/>
      <c r="BH1326" s="1"/>
      <c r="BI1326" s="1"/>
      <c r="BJ1326" s="1"/>
      <c r="BK1326" s="1"/>
      <c r="BL1326" s="1"/>
      <c r="BM1326" s="1"/>
      <c r="BN1326" s="1"/>
      <c r="BO1326" s="1"/>
      <c r="BP1326" s="1"/>
      <c r="BQ1326" s="1"/>
      <c r="BR1326" s="1"/>
      <c r="BS1326" s="1"/>
      <c r="BT1326" s="1"/>
      <c r="BU1326" s="1"/>
      <c r="BV1326" s="1"/>
      <c r="BW1326" s="1"/>
      <c r="BX1326" s="1"/>
      <c r="BY1326" s="1"/>
      <c r="BZ1326" s="1"/>
      <c r="CA1326" s="1"/>
      <c r="CB1326" s="1"/>
      <c r="CC1326" s="1"/>
      <c r="CD1326" s="1"/>
      <c r="CE1326" s="1"/>
      <c r="CF1326" s="1"/>
      <c r="CG1326" s="1"/>
      <c r="CH1326" s="1"/>
      <c r="CI1326" s="1"/>
      <c r="CJ1326" s="1"/>
      <c r="CK1326" s="1"/>
      <c r="CL1326" s="1"/>
      <c r="CM1326" s="1"/>
      <c r="CN1326" s="1"/>
      <c r="CO1326" s="1"/>
      <c r="CP1326" s="1"/>
      <c r="CQ1326" s="1"/>
      <c r="CR1326" s="1"/>
      <c r="CS1326" s="1"/>
      <c r="CT1326" s="1"/>
      <c r="CU1326" s="1"/>
      <c r="CV1326" s="1"/>
      <c r="CW1326" s="1"/>
    </row>
    <row r="1327" spans="1:101" s="9" customFormat="1" ht="15" customHeight="1">
      <c r="A1327" s="26"/>
      <c r="B1327" s="1"/>
      <c r="D1327" s="3"/>
      <c r="E1327" s="3"/>
      <c r="F1327" s="3"/>
      <c r="G1327" s="3"/>
      <c r="H1327" s="3"/>
      <c r="I1327" s="1"/>
      <c r="J1327" s="1"/>
      <c r="K1327" s="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1"/>
      <c r="AI1327" s="1"/>
      <c r="AJ1327" s="1"/>
      <c r="AK1327" s="1"/>
      <c r="AL1327" s="1"/>
      <c r="AM1327" s="1"/>
      <c r="AN1327" s="1"/>
      <c r="AO1327" s="1"/>
      <c r="AP1327" s="1"/>
      <c r="AQ1327" s="1"/>
      <c r="AR1327" s="1"/>
      <c r="AS1327" s="1"/>
      <c r="AT1327" s="1"/>
      <c r="AU1327" s="1"/>
      <c r="AV1327" s="1"/>
      <c r="AW1327" s="1"/>
      <c r="AX1327" s="1"/>
      <c r="AY1327" s="1"/>
      <c r="AZ1327" s="1"/>
      <c r="BA1327" s="1"/>
      <c r="BB1327" s="1"/>
      <c r="BC1327" s="1"/>
      <c r="BD1327" s="1"/>
      <c r="BE1327" s="1"/>
      <c r="BF1327" s="1"/>
      <c r="BG1327" s="1"/>
      <c r="BH1327" s="1"/>
      <c r="BI1327" s="1"/>
      <c r="BJ1327" s="1"/>
      <c r="BK1327" s="1"/>
      <c r="BL1327" s="1"/>
      <c r="BM1327" s="1"/>
      <c r="BN1327" s="1"/>
      <c r="BO1327" s="1"/>
      <c r="BP1327" s="1"/>
      <c r="BQ1327" s="1"/>
      <c r="BR1327" s="1"/>
      <c r="BS1327" s="1"/>
      <c r="BT1327" s="1"/>
      <c r="BU1327" s="1"/>
      <c r="BV1327" s="1"/>
      <c r="BW1327" s="1"/>
      <c r="BX1327" s="1"/>
      <c r="BY1327" s="1"/>
      <c r="BZ1327" s="1"/>
      <c r="CA1327" s="1"/>
      <c r="CB1327" s="1"/>
      <c r="CC1327" s="1"/>
      <c r="CD1327" s="1"/>
      <c r="CE1327" s="1"/>
      <c r="CF1327" s="1"/>
      <c r="CG1327" s="1"/>
      <c r="CH1327" s="1"/>
      <c r="CI1327" s="1"/>
      <c r="CJ1327" s="1"/>
      <c r="CK1327" s="1"/>
      <c r="CL1327" s="1"/>
      <c r="CM1327" s="1"/>
      <c r="CN1327" s="1"/>
      <c r="CO1327" s="1"/>
      <c r="CP1327" s="1"/>
      <c r="CQ1327" s="1"/>
      <c r="CR1327" s="1"/>
      <c r="CS1327" s="1"/>
      <c r="CT1327" s="1"/>
      <c r="CU1327" s="1"/>
      <c r="CV1327" s="1"/>
      <c r="CW1327" s="1"/>
    </row>
    <row r="1328" spans="1:101" s="9" customFormat="1" ht="15" customHeight="1">
      <c r="A1328" s="26"/>
      <c r="B1328" s="1"/>
      <c r="D1328" s="3"/>
      <c r="E1328" s="3"/>
      <c r="F1328" s="3"/>
      <c r="G1328" s="3"/>
      <c r="H1328" s="3"/>
      <c r="I1328" s="1"/>
      <c r="J1328" s="1"/>
      <c r="K1328" s="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1"/>
      <c r="AI1328" s="1"/>
      <c r="AJ1328" s="1"/>
      <c r="AK1328" s="1"/>
      <c r="AL1328" s="1"/>
      <c r="AM1328" s="1"/>
      <c r="AN1328" s="1"/>
      <c r="AO1328" s="1"/>
      <c r="AP1328" s="1"/>
      <c r="AQ1328" s="1"/>
      <c r="AR1328" s="1"/>
      <c r="AS1328" s="1"/>
      <c r="AT1328" s="1"/>
      <c r="AU1328" s="1"/>
      <c r="AV1328" s="1"/>
      <c r="AW1328" s="1"/>
      <c r="AX1328" s="1"/>
      <c r="AY1328" s="1"/>
      <c r="AZ1328" s="1"/>
      <c r="BA1328" s="1"/>
      <c r="BB1328" s="1"/>
      <c r="BC1328" s="1"/>
      <c r="BD1328" s="1"/>
      <c r="BE1328" s="1"/>
      <c r="BF1328" s="1"/>
      <c r="BG1328" s="1"/>
      <c r="BH1328" s="1"/>
      <c r="BI1328" s="1"/>
      <c r="BJ1328" s="1"/>
      <c r="BK1328" s="1"/>
      <c r="BL1328" s="1"/>
      <c r="BM1328" s="1"/>
      <c r="BN1328" s="1"/>
      <c r="BO1328" s="1"/>
      <c r="BP1328" s="1"/>
      <c r="BQ1328" s="1"/>
      <c r="BR1328" s="1"/>
      <c r="BS1328" s="1"/>
      <c r="BT1328" s="1"/>
      <c r="BU1328" s="1"/>
      <c r="BV1328" s="1"/>
      <c r="BW1328" s="1"/>
      <c r="BX1328" s="1"/>
      <c r="BY1328" s="1"/>
      <c r="BZ1328" s="1"/>
      <c r="CA1328" s="1"/>
      <c r="CB1328" s="1"/>
      <c r="CC1328" s="1"/>
      <c r="CD1328" s="1"/>
      <c r="CE1328" s="1"/>
      <c r="CF1328" s="1"/>
      <c r="CG1328" s="1"/>
      <c r="CH1328" s="1"/>
      <c r="CI1328" s="1"/>
      <c r="CJ1328" s="1"/>
      <c r="CK1328" s="1"/>
      <c r="CL1328" s="1"/>
      <c r="CM1328" s="1"/>
      <c r="CN1328" s="1"/>
      <c r="CO1328" s="1"/>
      <c r="CP1328" s="1"/>
      <c r="CQ1328" s="1"/>
      <c r="CR1328" s="1"/>
      <c r="CS1328" s="1"/>
      <c r="CT1328" s="1"/>
      <c r="CU1328" s="1"/>
      <c r="CV1328" s="1"/>
      <c r="CW1328" s="1"/>
    </row>
    <row r="1329" spans="1:101" s="9" customFormat="1" ht="15" customHeight="1">
      <c r="A1329" s="26"/>
      <c r="B1329" s="1"/>
      <c r="D1329" s="3"/>
      <c r="E1329" s="3"/>
      <c r="F1329" s="3"/>
      <c r="G1329" s="3"/>
      <c r="H1329" s="3"/>
      <c r="I1329" s="1"/>
      <c r="J1329" s="1"/>
      <c r="K1329" s="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1"/>
      <c r="AI1329" s="1"/>
      <c r="AJ1329" s="1"/>
      <c r="AK1329" s="1"/>
      <c r="AL1329" s="1"/>
      <c r="AM1329" s="1"/>
      <c r="AN1329" s="1"/>
      <c r="AO1329" s="1"/>
      <c r="AP1329" s="1"/>
      <c r="AQ1329" s="1"/>
      <c r="AR1329" s="1"/>
      <c r="AS1329" s="1"/>
      <c r="AT1329" s="1"/>
      <c r="AU1329" s="1"/>
      <c r="AV1329" s="1"/>
      <c r="AW1329" s="1"/>
      <c r="AX1329" s="1"/>
      <c r="AY1329" s="1"/>
      <c r="AZ1329" s="1"/>
      <c r="BA1329" s="1"/>
      <c r="BB1329" s="1"/>
      <c r="BC1329" s="1"/>
      <c r="BD1329" s="1"/>
      <c r="BE1329" s="1"/>
      <c r="BF1329" s="1"/>
      <c r="BG1329" s="1"/>
      <c r="BH1329" s="1"/>
      <c r="BI1329" s="1"/>
      <c r="BJ1329" s="1"/>
      <c r="BK1329" s="1"/>
      <c r="BL1329" s="1"/>
      <c r="BM1329" s="1"/>
      <c r="BN1329" s="1"/>
      <c r="BO1329" s="1"/>
      <c r="BP1329" s="1"/>
      <c r="BQ1329" s="1"/>
      <c r="BR1329" s="1"/>
      <c r="BS1329" s="1"/>
      <c r="BT1329" s="1"/>
      <c r="BU1329" s="1"/>
      <c r="BV1329" s="1"/>
      <c r="BW1329" s="1"/>
      <c r="BX1329" s="1"/>
      <c r="BY1329" s="1"/>
      <c r="BZ1329" s="1"/>
      <c r="CA1329" s="1"/>
      <c r="CB1329" s="1"/>
      <c r="CC1329" s="1"/>
      <c r="CD1329" s="1"/>
      <c r="CE1329" s="1"/>
      <c r="CF1329" s="1"/>
      <c r="CG1329" s="1"/>
      <c r="CH1329" s="1"/>
      <c r="CI1329" s="1"/>
      <c r="CJ1329" s="1"/>
      <c r="CK1329" s="1"/>
      <c r="CL1329" s="1"/>
      <c r="CM1329" s="1"/>
      <c r="CN1329" s="1"/>
      <c r="CO1329" s="1"/>
      <c r="CP1329" s="1"/>
      <c r="CQ1329" s="1"/>
      <c r="CR1329" s="1"/>
      <c r="CS1329" s="1"/>
      <c r="CT1329" s="1"/>
      <c r="CU1329" s="1"/>
      <c r="CV1329" s="1"/>
      <c r="CW1329" s="1"/>
    </row>
    <row r="1330" spans="1:101" s="9" customFormat="1" ht="15" customHeight="1">
      <c r="A1330" s="26"/>
      <c r="B1330" s="1"/>
      <c r="D1330" s="3"/>
      <c r="E1330" s="3"/>
      <c r="F1330" s="3"/>
      <c r="G1330" s="3"/>
      <c r="H1330" s="3"/>
      <c r="I1330" s="1"/>
      <c r="J1330" s="1"/>
      <c r="K1330" s="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1"/>
      <c r="AI1330" s="1"/>
      <c r="AJ1330" s="1"/>
      <c r="AK1330" s="1"/>
      <c r="AL1330" s="1"/>
      <c r="AM1330" s="1"/>
      <c r="AN1330" s="1"/>
      <c r="AO1330" s="1"/>
      <c r="AP1330" s="1"/>
      <c r="AQ1330" s="1"/>
      <c r="AR1330" s="1"/>
      <c r="AS1330" s="1"/>
      <c r="AT1330" s="1"/>
      <c r="AU1330" s="1"/>
      <c r="AV1330" s="1"/>
      <c r="AW1330" s="1"/>
      <c r="AX1330" s="1"/>
      <c r="AY1330" s="1"/>
      <c r="AZ1330" s="1"/>
      <c r="BA1330" s="1"/>
      <c r="BB1330" s="1"/>
      <c r="BC1330" s="1"/>
      <c r="BD1330" s="1"/>
      <c r="BE1330" s="1"/>
      <c r="BF1330" s="1"/>
      <c r="BG1330" s="1"/>
      <c r="BH1330" s="1"/>
      <c r="BI1330" s="1"/>
      <c r="BJ1330" s="1"/>
      <c r="BK1330" s="1"/>
      <c r="BL1330" s="1"/>
      <c r="BM1330" s="1"/>
      <c r="BN1330" s="1"/>
      <c r="BO1330" s="1"/>
      <c r="BP1330" s="1"/>
      <c r="BQ1330" s="1"/>
      <c r="BR1330" s="1"/>
      <c r="BS1330" s="1"/>
      <c r="BT1330" s="1"/>
      <c r="BU1330" s="1"/>
      <c r="BV1330" s="1"/>
      <c r="BW1330" s="1"/>
      <c r="BX1330" s="1"/>
      <c r="BY1330" s="1"/>
      <c r="BZ1330" s="1"/>
      <c r="CA1330" s="1"/>
      <c r="CB1330" s="1"/>
      <c r="CC1330" s="1"/>
      <c r="CD1330" s="1"/>
      <c r="CE1330" s="1"/>
      <c r="CF1330" s="1"/>
      <c r="CG1330" s="1"/>
      <c r="CH1330" s="1"/>
      <c r="CI1330" s="1"/>
      <c r="CJ1330" s="1"/>
      <c r="CK1330" s="1"/>
      <c r="CL1330" s="1"/>
      <c r="CM1330" s="1"/>
      <c r="CN1330" s="1"/>
      <c r="CO1330" s="1"/>
      <c r="CP1330" s="1"/>
      <c r="CQ1330" s="1"/>
      <c r="CR1330" s="1"/>
      <c r="CS1330" s="1"/>
      <c r="CT1330" s="1"/>
      <c r="CU1330" s="1"/>
      <c r="CV1330" s="1"/>
      <c r="CW1330" s="1"/>
    </row>
    <row r="1331" spans="1:101" s="9" customFormat="1" ht="15" customHeight="1">
      <c r="A1331" s="26"/>
      <c r="B1331" s="1"/>
      <c r="D1331" s="3"/>
      <c r="E1331" s="3"/>
      <c r="F1331" s="3"/>
      <c r="G1331" s="3"/>
      <c r="H1331" s="3"/>
      <c r="I1331" s="1"/>
      <c r="J1331" s="1"/>
      <c r="K1331" s="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1"/>
      <c r="AI1331" s="1"/>
      <c r="AJ1331" s="1"/>
      <c r="AK1331" s="1"/>
      <c r="AL1331" s="1"/>
      <c r="AM1331" s="1"/>
      <c r="AN1331" s="1"/>
      <c r="AO1331" s="1"/>
      <c r="AP1331" s="1"/>
      <c r="AQ1331" s="1"/>
      <c r="AR1331" s="1"/>
      <c r="AS1331" s="1"/>
      <c r="AT1331" s="1"/>
      <c r="AU1331" s="1"/>
      <c r="AV1331" s="1"/>
      <c r="AW1331" s="1"/>
      <c r="AX1331" s="1"/>
      <c r="AY1331" s="1"/>
      <c r="AZ1331" s="1"/>
      <c r="BA1331" s="1"/>
      <c r="BB1331" s="1"/>
      <c r="BC1331" s="1"/>
      <c r="BD1331" s="1"/>
      <c r="BE1331" s="1"/>
      <c r="BF1331" s="1"/>
      <c r="BG1331" s="1"/>
      <c r="BH1331" s="1"/>
      <c r="BI1331" s="1"/>
      <c r="BJ1331" s="1"/>
      <c r="BK1331" s="1"/>
      <c r="BL1331" s="1"/>
      <c r="BM1331" s="1"/>
      <c r="BN1331" s="1"/>
      <c r="BO1331" s="1"/>
      <c r="BP1331" s="1"/>
      <c r="BQ1331" s="1"/>
      <c r="BR1331" s="1"/>
      <c r="BS1331" s="1"/>
      <c r="BT1331" s="1"/>
      <c r="BU1331" s="1"/>
      <c r="BV1331" s="1"/>
      <c r="BW1331" s="1"/>
      <c r="BX1331" s="1"/>
      <c r="BY1331" s="1"/>
      <c r="BZ1331" s="1"/>
      <c r="CA1331" s="1"/>
      <c r="CB1331" s="1"/>
      <c r="CC1331" s="1"/>
      <c r="CD1331" s="1"/>
      <c r="CE1331" s="1"/>
      <c r="CF1331" s="1"/>
      <c r="CG1331" s="1"/>
      <c r="CH1331" s="1"/>
      <c r="CI1331" s="1"/>
      <c r="CJ1331" s="1"/>
      <c r="CK1331" s="1"/>
      <c r="CL1331" s="1"/>
      <c r="CM1331" s="1"/>
      <c r="CN1331" s="1"/>
      <c r="CO1331" s="1"/>
      <c r="CP1331" s="1"/>
      <c r="CQ1331" s="1"/>
      <c r="CR1331" s="1"/>
      <c r="CS1331" s="1"/>
      <c r="CT1331" s="1"/>
      <c r="CU1331" s="1"/>
      <c r="CV1331" s="1"/>
      <c r="CW1331" s="1"/>
    </row>
    <row r="1332" spans="1:101" s="9" customFormat="1" ht="15" customHeight="1">
      <c r="A1332" s="26"/>
      <c r="B1332" s="1"/>
      <c r="D1332" s="3"/>
      <c r="E1332" s="3"/>
      <c r="F1332" s="3"/>
      <c r="G1332" s="3"/>
      <c r="H1332" s="3"/>
      <c r="I1332" s="1"/>
      <c r="J1332" s="1"/>
      <c r="K1332" s="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1"/>
      <c r="AI1332" s="1"/>
      <c r="AJ1332" s="1"/>
      <c r="AK1332" s="1"/>
      <c r="AL1332" s="1"/>
      <c r="AM1332" s="1"/>
      <c r="AN1332" s="1"/>
      <c r="AO1332" s="1"/>
      <c r="AP1332" s="1"/>
      <c r="AQ1332" s="1"/>
      <c r="AR1332" s="1"/>
      <c r="AS1332" s="1"/>
      <c r="AT1332" s="1"/>
      <c r="AU1332" s="1"/>
      <c r="AV1332" s="1"/>
      <c r="AW1332" s="1"/>
      <c r="AX1332" s="1"/>
      <c r="AY1332" s="1"/>
      <c r="AZ1332" s="1"/>
      <c r="BA1332" s="1"/>
      <c r="BB1332" s="1"/>
      <c r="BC1332" s="1"/>
      <c r="BD1332" s="1"/>
      <c r="BE1332" s="1"/>
      <c r="BF1332" s="1"/>
      <c r="BG1332" s="1"/>
      <c r="BH1332" s="1"/>
      <c r="BI1332" s="1"/>
      <c r="BJ1332" s="1"/>
      <c r="BK1332" s="1"/>
      <c r="BL1332" s="1"/>
      <c r="BM1332" s="1"/>
      <c r="BN1332" s="1"/>
      <c r="BO1332" s="1"/>
      <c r="BP1332" s="1"/>
      <c r="BQ1332" s="1"/>
      <c r="BR1332" s="1"/>
      <c r="BS1332" s="1"/>
      <c r="BT1332" s="1"/>
      <c r="BU1332" s="1"/>
      <c r="BV1332" s="1"/>
      <c r="BW1332" s="1"/>
      <c r="BX1332" s="1"/>
      <c r="BY1332" s="1"/>
      <c r="BZ1332" s="1"/>
      <c r="CA1332" s="1"/>
      <c r="CB1332" s="1"/>
      <c r="CC1332" s="1"/>
      <c r="CD1332" s="1"/>
      <c r="CE1332" s="1"/>
      <c r="CF1332" s="1"/>
      <c r="CG1332" s="1"/>
      <c r="CH1332" s="1"/>
      <c r="CI1332" s="1"/>
      <c r="CJ1332" s="1"/>
      <c r="CK1332" s="1"/>
      <c r="CL1332" s="1"/>
      <c r="CM1332" s="1"/>
      <c r="CN1332" s="1"/>
      <c r="CO1332" s="1"/>
      <c r="CP1332" s="1"/>
      <c r="CQ1332" s="1"/>
      <c r="CR1332" s="1"/>
      <c r="CS1332" s="1"/>
      <c r="CT1332" s="1"/>
      <c r="CU1332" s="1"/>
      <c r="CV1332" s="1"/>
      <c r="CW1332" s="1"/>
    </row>
    <row r="1333" spans="1:101" s="9" customFormat="1" ht="15" customHeight="1">
      <c r="A1333" s="26"/>
      <c r="B1333" s="1"/>
      <c r="D1333" s="3"/>
      <c r="E1333" s="3"/>
      <c r="F1333" s="3"/>
      <c r="G1333" s="3"/>
      <c r="H1333" s="3"/>
      <c r="I1333" s="1"/>
      <c r="J1333" s="1"/>
      <c r="K1333" s="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1"/>
      <c r="AI1333" s="1"/>
      <c r="AJ1333" s="1"/>
      <c r="AK1333" s="1"/>
      <c r="AL1333" s="1"/>
      <c r="AM1333" s="1"/>
      <c r="AN1333" s="1"/>
      <c r="AO1333" s="1"/>
      <c r="AP1333" s="1"/>
      <c r="AQ1333" s="1"/>
      <c r="AR1333" s="1"/>
      <c r="AS1333" s="1"/>
      <c r="AT1333" s="1"/>
      <c r="AU1333" s="1"/>
      <c r="AV1333" s="1"/>
      <c r="AW1333" s="1"/>
      <c r="AX1333" s="1"/>
      <c r="AY1333" s="1"/>
      <c r="AZ1333" s="1"/>
      <c r="BA1333" s="1"/>
      <c r="BB1333" s="1"/>
      <c r="BC1333" s="1"/>
      <c r="BD1333" s="1"/>
      <c r="BE1333" s="1"/>
      <c r="BF1333" s="1"/>
      <c r="BG1333" s="1"/>
      <c r="BH1333" s="1"/>
      <c r="BI1333" s="1"/>
      <c r="BJ1333" s="1"/>
      <c r="BK1333" s="1"/>
      <c r="BL1333" s="1"/>
      <c r="BM1333" s="1"/>
      <c r="BN1333" s="1"/>
      <c r="BO1333" s="1"/>
      <c r="BP1333" s="1"/>
      <c r="BQ1333" s="1"/>
      <c r="BR1333" s="1"/>
      <c r="BS1333" s="1"/>
      <c r="BT1333" s="1"/>
      <c r="BU1333" s="1"/>
      <c r="BV1333" s="1"/>
      <c r="BW1333" s="1"/>
      <c r="BX1333" s="1"/>
      <c r="BY1333" s="1"/>
      <c r="BZ1333" s="1"/>
      <c r="CA1333" s="1"/>
      <c r="CB1333" s="1"/>
      <c r="CC1333" s="1"/>
      <c r="CD1333" s="1"/>
      <c r="CE1333" s="1"/>
      <c r="CF1333" s="1"/>
      <c r="CG1333" s="1"/>
      <c r="CH1333" s="1"/>
      <c r="CI1333" s="1"/>
      <c r="CJ1333" s="1"/>
      <c r="CK1333" s="1"/>
      <c r="CL1333" s="1"/>
      <c r="CM1333" s="1"/>
      <c r="CN1333" s="1"/>
      <c r="CO1333" s="1"/>
      <c r="CP1333" s="1"/>
      <c r="CQ1333" s="1"/>
      <c r="CR1333" s="1"/>
      <c r="CS1333" s="1"/>
      <c r="CT1333" s="1"/>
      <c r="CU1333" s="1"/>
      <c r="CV1333" s="1"/>
      <c r="CW1333" s="1"/>
    </row>
    <row r="1334" spans="1:101" s="9" customFormat="1" ht="15" customHeight="1">
      <c r="A1334" s="26"/>
      <c r="B1334" s="1"/>
      <c r="D1334" s="3"/>
      <c r="E1334" s="3"/>
      <c r="F1334" s="3"/>
      <c r="G1334" s="3"/>
      <c r="H1334" s="3"/>
      <c r="I1334" s="1"/>
      <c r="J1334" s="1"/>
      <c r="K1334" s="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1"/>
      <c r="AI1334" s="1"/>
      <c r="AJ1334" s="1"/>
      <c r="AK1334" s="1"/>
      <c r="AL1334" s="1"/>
      <c r="AM1334" s="1"/>
      <c r="AN1334" s="1"/>
      <c r="AO1334" s="1"/>
      <c r="AP1334" s="1"/>
      <c r="AQ1334" s="1"/>
      <c r="AR1334" s="1"/>
      <c r="AS1334" s="1"/>
      <c r="AT1334" s="1"/>
      <c r="AU1334" s="1"/>
      <c r="AV1334" s="1"/>
      <c r="AW1334" s="1"/>
      <c r="AX1334" s="1"/>
      <c r="AY1334" s="1"/>
      <c r="AZ1334" s="1"/>
      <c r="BA1334" s="1"/>
      <c r="BB1334" s="1"/>
      <c r="BC1334" s="1"/>
      <c r="BD1334" s="1"/>
      <c r="BE1334" s="1"/>
      <c r="BF1334" s="1"/>
      <c r="BG1334" s="1"/>
      <c r="BH1334" s="1"/>
      <c r="BI1334" s="1"/>
      <c r="BJ1334" s="1"/>
      <c r="BK1334" s="1"/>
      <c r="BL1334" s="1"/>
      <c r="BM1334" s="1"/>
      <c r="BN1334" s="1"/>
      <c r="BO1334" s="1"/>
      <c r="BP1334" s="1"/>
      <c r="BQ1334" s="1"/>
      <c r="BR1334" s="1"/>
      <c r="BS1334" s="1"/>
      <c r="BT1334" s="1"/>
      <c r="BU1334" s="1"/>
      <c r="BV1334" s="1"/>
      <c r="BW1334" s="1"/>
      <c r="BX1334" s="1"/>
      <c r="BY1334" s="1"/>
      <c r="BZ1334" s="1"/>
      <c r="CA1334" s="1"/>
      <c r="CB1334" s="1"/>
      <c r="CC1334" s="1"/>
      <c r="CD1334" s="1"/>
      <c r="CE1334" s="1"/>
      <c r="CF1334" s="1"/>
      <c r="CG1334" s="1"/>
      <c r="CH1334" s="1"/>
      <c r="CI1334" s="1"/>
      <c r="CJ1334" s="1"/>
      <c r="CK1334" s="1"/>
      <c r="CL1334" s="1"/>
      <c r="CM1334" s="1"/>
      <c r="CN1334" s="1"/>
      <c r="CO1334" s="1"/>
      <c r="CP1334" s="1"/>
      <c r="CQ1334" s="1"/>
      <c r="CR1334" s="1"/>
      <c r="CS1334" s="1"/>
      <c r="CT1334" s="1"/>
      <c r="CU1334" s="1"/>
      <c r="CV1334" s="1"/>
      <c r="CW1334" s="1"/>
    </row>
    <row r="1335" spans="1:101" s="9" customFormat="1" ht="15" customHeight="1">
      <c r="A1335" s="26"/>
      <c r="B1335" s="1"/>
      <c r="D1335" s="3"/>
      <c r="E1335" s="3"/>
      <c r="F1335" s="3"/>
      <c r="G1335" s="3"/>
      <c r="H1335" s="3"/>
      <c r="I1335" s="1"/>
      <c r="J1335" s="1"/>
      <c r="K1335" s="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1"/>
      <c r="AI1335" s="1"/>
      <c r="AJ1335" s="1"/>
      <c r="AK1335" s="1"/>
      <c r="AL1335" s="1"/>
      <c r="AM1335" s="1"/>
      <c r="AN1335" s="1"/>
      <c r="AO1335" s="1"/>
      <c r="AP1335" s="1"/>
      <c r="AQ1335" s="1"/>
      <c r="AR1335" s="1"/>
      <c r="AS1335" s="1"/>
      <c r="AT1335" s="1"/>
      <c r="AU1335" s="1"/>
      <c r="AV1335" s="1"/>
      <c r="AW1335" s="1"/>
      <c r="AX1335" s="1"/>
      <c r="AY1335" s="1"/>
      <c r="AZ1335" s="1"/>
      <c r="BA1335" s="1"/>
      <c r="BB1335" s="1"/>
      <c r="BC1335" s="1"/>
      <c r="BD1335" s="1"/>
      <c r="BE1335" s="1"/>
      <c r="BF1335" s="1"/>
      <c r="BG1335" s="1"/>
      <c r="BH1335" s="1"/>
      <c r="BI1335" s="1"/>
      <c r="BJ1335" s="1"/>
      <c r="BK1335" s="1"/>
      <c r="BL1335" s="1"/>
      <c r="BM1335" s="1"/>
      <c r="BN1335" s="1"/>
      <c r="BO1335" s="1"/>
      <c r="BP1335" s="1"/>
      <c r="BQ1335" s="1"/>
      <c r="BR1335" s="1"/>
      <c r="BS1335" s="1"/>
      <c r="BT1335" s="1"/>
      <c r="BU1335" s="1"/>
      <c r="BV1335" s="1"/>
      <c r="BW1335" s="1"/>
      <c r="BX1335" s="1"/>
      <c r="BY1335" s="1"/>
      <c r="BZ1335" s="1"/>
      <c r="CA1335" s="1"/>
      <c r="CB1335" s="1"/>
      <c r="CC1335" s="1"/>
      <c r="CD1335" s="1"/>
      <c r="CE1335" s="1"/>
      <c r="CF1335" s="1"/>
      <c r="CG1335" s="1"/>
      <c r="CH1335" s="1"/>
      <c r="CI1335" s="1"/>
      <c r="CJ1335" s="1"/>
      <c r="CK1335" s="1"/>
      <c r="CL1335" s="1"/>
      <c r="CM1335" s="1"/>
      <c r="CN1335" s="1"/>
      <c r="CO1335" s="1"/>
      <c r="CP1335" s="1"/>
      <c r="CQ1335" s="1"/>
      <c r="CR1335" s="1"/>
      <c r="CS1335" s="1"/>
      <c r="CT1335" s="1"/>
      <c r="CU1335" s="1"/>
      <c r="CV1335" s="1"/>
      <c r="CW1335" s="1"/>
    </row>
    <row r="1336" spans="1:101" s="9" customFormat="1" ht="15" customHeight="1">
      <c r="A1336" s="26"/>
      <c r="B1336" s="1"/>
      <c r="D1336" s="3"/>
      <c r="E1336" s="3"/>
      <c r="F1336" s="3"/>
      <c r="G1336" s="3"/>
      <c r="H1336" s="3"/>
      <c r="I1336" s="1"/>
      <c r="J1336" s="1"/>
      <c r="K1336" s="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1"/>
      <c r="AI1336" s="1"/>
      <c r="AJ1336" s="1"/>
      <c r="AK1336" s="1"/>
      <c r="AL1336" s="1"/>
      <c r="AM1336" s="1"/>
      <c r="AN1336" s="1"/>
      <c r="AO1336" s="1"/>
      <c r="AP1336" s="1"/>
      <c r="AQ1336" s="1"/>
      <c r="AR1336" s="1"/>
      <c r="AS1336" s="1"/>
      <c r="AT1336" s="1"/>
      <c r="AU1336" s="1"/>
      <c r="AV1336" s="1"/>
      <c r="AW1336" s="1"/>
      <c r="AX1336" s="1"/>
      <c r="AY1336" s="1"/>
      <c r="AZ1336" s="1"/>
      <c r="BA1336" s="1"/>
      <c r="BB1336" s="1"/>
      <c r="BC1336" s="1"/>
      <c r="BD1336" s="1"/>
      <c r="BE1336" s="1"/>
      <c r="BF1336" s="1"/>
      <c r="BG1336" s="1"/>
      <c r="BH1336" s="1"/>
      <c r="BI1336" s="1"/>
      <c r="BJ1336" s="1"/>
      <c r="BK1336" s="1"/>
      <c r="BL1336" s="1"/>
      <c r="BM1336" s="1"/>
      <c r="BN1336" s="1"/>
      <c r="BO1336" s="1"/>
      <c r="BP1336" s="1"/>
      <c r="BQ1336" s="1"/>
      <c r="BR1336" s="1"/>
      <c r="BS1336" s="1"/>
      <c r="BT1336" s="1"/>
      <c r="BU1336" s="1"/>
      <c r="BV1336" s="1"/>
      <c r="BW1336" s="1"/>
      <c r="BX1336" s="1"/>
      <c r="BY1336" s="1"/>
      <c r="BZ1336" s="1"/>
      <c r="CA1336" s="1"/>
      <c r="CB1336" s="1"/>
      <c r="CC1336" s="1"/>
      <c r="CD1336" s="1"/>
      <c r="CE1336" s="1"/>
      <c r="CF1336" s="1"/>
      <c r="CG1336" s="1"/>
      <c r="CH1336" s="1"/>
      <c r="CI1336" s="1"/>
      <c r="CJ1336" s="1"/>
      <c r="CK1336" s="1"/>
      <c r="CL1336" s="1"/>
      <c r="CM1336" s="1"/>
      <c r="CN1336" s="1"/>
      <c r="CO1336" s="1"/>
      <c r="CP1336" s="1"/>
      <c r="CQ1336" s="1"/>
      <c r="CR1336" s="1"/>
      <c r="CS1336" s="1"/>
      <c r="CT1336" s="1"/>
      <c r="CU1336" s="1"/>
      <c r="CV1336" s="1"/>
      <c r="CW1336" s="1"/>
    </row>
    <row r="1337" spans="1:101" s="9" customFormat="1" ht="15" customHeight="1">
      <c r="A1337" s="26"/>
      <c r="B1337" s="1"/>
      <c r="D1337" s="3"/>
      <c r="E1337" s="3"/>
      <c r="F1337" s="3"/>
      <c r="G1337" s="3"/>
      <c r="H1337" s="3"/>
      <c r="I1337" s="1"/>
      <c r="J1337" s="1"/>
      <c r="K1337" s="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1"/>
      <c r="AI1337" s="1"/>
      <c r="AJ1337" s="1"/>
      <c r="AK1337" s="1"/>
      <c r="AL1337" s="1"/>
      <c r="AM1337" s="1"/>
      <c r="AN1337" s="1"/>
      <c r="AO1337" s="1"/>
      <c r="AP1337" s="1"/>
      <c r="AQ1337" s="1"/>
      <c r="AR1337" s="1"/>
      <c r="AS1337" s="1"/>
      <c r="AT1337" s="1"/>
      <c r="AU1337" s="1"/>
      <c r="AV1337" s="1"/>
      <c r="AW1337" s="1"/>
      <c r="AX1337" s="1"/>
      <c r="AY1337" s="1"/>
      <c r="AZ1337" s="1"/>
      <c r="BA1337" s="1"/>
      <c r="BB1337" s="1"/>
      <c r="BC1337" s="1"/>
      <c r="BD1337" s="1"/>
      <c r="BE1337" s="1"/>
      <c r="BF1337" s="1"/>
      <c r="BG1337" s="1"/>
      <c r="BH1337" s="1"/>
      <c r="BI1337" s="1"/>
      <c r="BJ1337" s="1"/>
      <c r="BK1337" s="1"/>
      <c r="BL1337" s="1"/>
      <c r="BM1337" s="1"/>
      <c r="BN1337" s="1"/>
      <c r="BO1337" s="1"/>
      <c r="BP1337" s="1"/>
      <c r="BQ1337" s="1"/>
      <c r="BR1337" s="1"/>
      <c r="BS1337" s="1"/>
      <c r="BT1337" s="1"/>
      <c r="BU1337" s="1"/>
      <c r="BV1337" s="1"/>
      <c r="BW1337" s="1"/>
      <c r="BX1337" s="1"/>
      <c r="BY1337" s="1"/>
      <c r="BZ1337" s="1"/>
      <c r="CA1337" s="1"/>
      <c r="CB1337" s="1"/>
      <c r="CC1337" s="1"/>
      <c r="CD1337" s="1"/>
      <c r="CE1337" s="1"/>
      <c r="CF1337" s="1"/>
      <c r="CG1337" s="1"/>
      <c r="CH1337" s="1"/>
      <c r="CI1337" s="1"/>
      <c r="CJ1337" s="1"/>
      <c r="CK1337" s="1"/>
      <c r="CL1337" s="1"/>
      <c r="CM1337" s="1"/>
      <c r="CN1337" s="1"/>
      <c r="CO1337" s="1"/>
      <c r="CP1337" s="1"/>
      <c r="CQ1337" s="1"/>
      <c r="CR1337" s="1"/>
      <c r="CS1337" s="1"/>
      <c r="CT1337" s="1"/>
      <c r="CU1337" s="1"/>
      <c r="CV1337" s="1"/>
      <c r="CW1337" s="1"/>
    </row>
    <row r="1338" spans="1:101" s="9" customFormat="1" ht="15" customHeight="1">
      <c r="A1338" s="26"/>
      <c r="B1338" s="1"/>
      <c r="D1338" s="3"/>
      <c r="E1338" s="3"/>
      <c r="F1338" s="3"/>
      <c r="G1338" s="3"/>
      <c r="H1338" s="3"/>
      <c r="I1338" s="1"/>
      <c r="J1338" s="1"/>
      <c r="K1338" s="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1"/>
      <c r="AI1338" s="1"/>
      <c r="AJ1338" s="1"/>
      <c r="AK1338" s="1"/>
      <c r="AL1338" s="1"/>
      <c r="AM1338" s="1"/>
      <c r="AN1338" s="1"/>
      <c r="AO1338" s="1"/>
      <c r="AP1338" s="1"/>
      <c r="AQ1338" s="1"/>
      <c r="AR1338" s="1"/>
      <c r="AS1338" s="1"/>
      <c r="AT1338" s="1"/>
      <c r="AU1338" s="1"/>
      <c r="AV1338" s="1"/>
      <c r="AW1338" s="1"/>
      <c r="AX1338" s="1"/>
      <c r="AY1338" s="1"/>
      <c r="AZ1338" s="1"/>
      <c r="BA1338" s="1"/>
      <c r="BB1338" s="1"/>
      <c r="BC1338" s="1"/>
      <c r="BD1338" s="1"/>
      <c r="BE1338" s="1"/>
      <c r="BF1338" s="1"/>
      <c r="BG1338" s="1"/>
      <c r="BH1338" s="1"/>
      <c r="BI1338" s="1"/>
      <c r="BJ1338" s="1"/>
      <c r="BK1338" s="1"/>
      <c r="BL1338" s="1"/>
      <c r="BM1338" s="1"/>
      <c r="BN1338" s="1"/>
      <c r="BO1338" s="1"/>
      <c r="BP1338" s="1"/>
      <c r="BQ1338" s="1"/>
      <c r="BR1338" s="1"/>
      <c r="BS1338" s="1"/>
      <c r="BT1338" s="1"/>
      <c r="BU1338" s="1"/>
      <c r="BV1338" s="1"/>
      <c r="BW1338" s="1"/>
      <c r="BX1338" s="1"/>
      <c r="BY1338" s="1"/>
      <c r="BZ1338" s="1"/>
      <c r="CA1338" s="1"/>
      <c r="CB1338" s="1"/>
      <c r="CC1338" s="1"/>
      <c r="CD1338" s="1"/>
      <c r="CE1338" s="1"/>
      <c r="CF1338" s="1"/>
      <c r="CG1338" s="1"/>
      <c r="CH1338" s="1"/>
      <c r="CI1338" s="1"/>
      <c r="CJ1338" s="1"/>
      <c r="CK1338" s="1"/>
      <c r="CL1338" s="1"/>
      <c r="CM1338" s="1"/>
      <c r="CN1338" s="1"/>
      <c r="CO1338" s="1"/>
      <c r="CP1338" s="1"/>
      <c r="CQ1338" s="1"/>
      <c r="CR1338" s="1"/>
      <c r="CS1338" s="1"/>
      <c r="CT1338" s="1"/>
      <c r="CU1338" s="1"/>
      <c r="CV1338" s="1"/>
      <c r="CW1338" s="1"/>
    </row>
    <row r="1339" spans="1:101" s="9" customFormat="1" ht="15" customHeight="1">
      <c r="A1339" s="26"/>
      <c r="B1339" s="1"/>
      <c r="D1339" s="3"/>
      <c r="E1339" s="3"/>
      <c r="F1339" s="3"/>
      <c r="G1339" s="3"/>
      <c r="H1339" s="3"/>
      <c r="I1339" s="1"/>
      <c r="J1339" s="1"/>
      <c r="K1339" s="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1"/>
      <c r="AI1339" s="1"/>
      <c r="AJ1339" s="1"/>
      <c r="AK1339" s="1"/>
      <c r="AL1339" s="1"/>
      <c r="AM1339" s="1"/>
      <c r="AN1339" s="1"/>
      <c r="AO1339" s="1"/>
      <c r="AP1339" s="1"/>
      <c r="AQ1339" s="1"/>
      <c r="AR1339" s="1"/>
      <c r="AS1339" s="1"/>
      <c r="AT1339" s="1"/>
      <c r="AU1339" s="1"/>
      <c r="AV1339" s="1"/>
      <c r="AW1339" s="1"/>
      <c r="AX1339" s="1"/>
      <c r="AY1339" s="1"/>
      <c r="AZ1339" s="1"/>
      <c r="BA1339" s="1"/>
      <c r="BB1339" s="1"/>
      <c r="BC1339" s="1"/>
      <c r="BD1339" s="1"/>
      <c r="BE1339" s="1"/>
      <c r="BF1339" s="1"/>
      <c r="BG1339" s="1"/>
      <c r="BH1339" s="1"/>
      <c r="BI1339" s="1"/>
      <c r="BJ1339" s="1"/>
      <c r="BK1339" s="1"/>
      <c r="BL1339" s="1"/>
      <c r="BM1339" s="1"/>
      <c r="BN1339" s="1"/>
      <c r="BO1339" s="1"/>
      <c r="BP1339" s="1"/>
      <c r="BQ1339" s="1"/>
      <c r="BR1339" s="1"/>
      <c r="BS1339" s="1"/>
      <c r="BT1339" s="1"/>
      <c r="BU1339" s="1"/>
      <c r="BV1339" s="1"/>
      <c r="BW1339" s="1"/>
      <c r="BX1339" s="1"/>
      <c r="BY1339" s="1"/>
      <c r="BZ1339" s="1"/>
      <c r="CA1339" s="1"/>
      <c r="CB1339" s="1"/>
      <c r="CC1339" s="1"/>
      <c r="CD1339" s="1"/>
      <c r="CE1339" s="1"/>
      <c r="CF1339" s="1"/>
      <c r="CG1339" s="1"/>
      <c r="CH1339" s="1"/>
      <c r="CI1339" s="1"/>
      <c r="CJ1339" s="1"/>
      <c r="CK1339" s="1"/>
      <c r="CL1339" s="1"/>
      <c r="CM1339" s="1"/>
      <c r="CN1339" s="1"/>
      <c r="CO1339" s="1"/>
      <c r="CP1339" s="1"/>
      <c r="CQ1339" s="1"/>
      <c r="CR1339" s="1"/>
      <c r="CS1339" s="1"/>
      <c r="CT1339" s="1"/>
      <c r="CU1339" s="1"/>
      <c r="CV1339" s="1"/>
      <c r="CW1339" s="1"/>
    </row>
    <row r="1340" spans="1:101" s="9" customFormat="1" ht="15" customHeight="1">
      <c r="A1340" s="26"/>
      <c r="B1340" s="1"/>
      <c r="D1340" s="3"/>
      <c r="E1340" s="3"/>
      <c r="F1340" s="3"/>
      <c r="G1340" s="3"/>
      <c r="H1340" s="3"/>
      <c r="I1340" s="1"/>
      <c r="J1340" s="1"/>
      <c r="K1340" s="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1"/>
      <c r="AI1340" s="1"/>
      <c r="AJ1340" s="1"/>
      <c r="AK1340" s="1"/>
      <c r="AL1340" s="1"/>
      <c r="AM1340" s="1"/>
      <c r="AN1340" s="1"/>
      <c r="AO1340" s="1"/>
      <c r="AP1340" s="1"/>
      <c r="AQ1340" s="1"/>
      <c r="AR1340" s="1"/>
      <c r="AS1340" s="1"/>
      <c r="AT1340" s="1"/>
      <c r="AU1340" s="1"/>
      <c r="AV1340" s="1"/>
      <c r="AW1340" s="1"/>
      <c r="AX1340" s="1"/>
      <c r="AY1340" s="1"/>
      <c r="AZ1340" s="1"/>
      <c r="BA1340" s="1"/>
      <c r="BB1340" s="1"/>
      <c r="BC1340" s="1"/>
      <c r="BD1340" s="1"/>
      <c r="BE1340" s="1"/>
      <c r="BF1340" s="1"/>
      <c r="BG1340" s="1"/>
      <c r="BH1340" s="1"/>
      <c r="BI1340" s="1"/>
      <c r="BJ1340" s="1"/>
      <c r="BK1340" s="1"/>
      <c r="BL1340" s="1"/>
      <c r="BM1340" s="1"/>
      <c r="BN1340" s="1"/>
      <c r="BO1340" s="1"/>
      <c r="BP1340" s="1"/>
      <c r="BQ1340" s="1"/>
      <c r="BR1340" s="1"/>
      <c r="BS1340" s="1"/>
      <c r="BT1340" s="1"/>
      <c r="BU1340" s="1"/>
      <c r="BV1340" s="1"/>
      <c r="BW1340" s="1"/>
      <c r="BX1340" s="1"/>
      <c r="BY1340" s="1"/>
      <c r="BZ1340" s="1"/>
      <c r="CA1340" s="1"/>
      <c r="CB1340" s="1"/>
      <c r="CC1340" s="1"/>
      <c r="CD1340" s="1"/>
      <c r="CE1340" s="1"/>
      <c r="CF1340" s="1"/>
      <c r="CG1340" s="1"/>
      <c r="CH1340" s="1"/>
      <c r="CI1340" s="1"/>
      <c r="CJ1340" s="1"/>
      <c r="CK1340" s="1"/>
      <c r="CL1340" s="1"/>
      <c r="CM1340" s="1"/>
      <c r="CN1340" s="1"/>
      <c r="CO1340" s="1"/>
      <c r="CP1340" s="1"/>
      <c r="CQ1340" s="1"/>
      <c r="CR1340" s="1"/>
      <c r="CS1340" s="1"/>
      <c r="CT1340" s="1"/>
      <c r="CU1340" s="1"/>
      <c r="CV1340" s="1"/>
      <c r="CW1340" s="1"/>
    </row>
    <row r="1341" spans="1:101" s="9" customFormat="1" ht="15" customHeight="1">
      <c r="A1341" s="26"/>
      <c r="B1341" s="1"/>
      <c r="D1341" s="3"/>
      <c r="E1341" s="3"/>
      <c r="F1341" s="3"/>
      <c r="G1341" s="3"/>
      <c r="H1341" s="3"/>
      <c r="I1341" s="1"/>
      <c r="J1341" s="1"/>
      <c r="K1341" s="1"/>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1"/>
      <c r="AI1341" s="1"/>
      <c r="AJ1341" s="1"/>
      <c r="AK1341" s="1"/>
      <c r="AL1341" s="1"/>
      <c r="AM1341" s="1"/>
      <c r="AN1341" s="1"/>
      <c r="AO1341" s="1"/>
      <c r="AP1341" s="1"/>
      <c r="AQ1341" s="1"/>
      <c r="AR1341" s="1"/>
      <c r="AS1341" s="1"/>
      <c r="AT1341" s="1"/>
      <c r="AU1341" s="1"/>
      <c r="AV1341" s="1"/>
      <c r="AW1341" s="1"/>
      <c r="AX1341" s="1"/>
      <c r="AY1341" s="1"/>
      <c r="AZ1341" s="1"/>
      <c r="BA1341" s="1"/>
      <c r="BB1341" s="1"/>
      <c r="BC1341" s="1"/>
      <c r="BD1341" s="1"/>
      <c r="BE1341" s="1"/>
      <c r="BF1341" s="1"/>
      <c r="BG1341" s="1"/>
      <c r="BH1341" s="1"/>
      <c r="BI1341" s="1"/>
      <c r="BJ1341" s="1"/>
      <c r="BK1341" s="1"/>
      <c r="BL1341" s="1"/>
      <c r="BM1341" s="1"/>
      <c r="BN1341" s="1"/>
      <c r="BO1341" s="1"/>
      <c r="BP1341" s="1"/>
      <c r="BQ1341" s="1"/>
      <c r="BR1341" s="1"/>
      <c r="BS1341" s="1"/>
      <c r="BT1341" s="1"/>
      <c r="BU1341" s="1"/>
      <c r="BV1341" s="1"/>
      <c r="BW1341" s="1"/>
      <c r="BX1341" s="1"/>
      <c r="BY1341" s="1"/>
      <c r="BZ1341" s="1"/>
      <c r="CA1341" s="1"/>
      <c r="CB1341" s="1"/>
      <c r="CC1341" s="1"/>
      <c r="CD1341" s="1"/>
      <c r="CE1341" s="1"/>
      <c r="CF1341" s="1"/>
      <c r="CG1341" s="1"/>
      <c r="CH1341" s="1"/>
      <c r="CI1341" s="1"/>
      <c r="CJ1341" s="1"/>
      <c r="CK1341" s="1"/>
      <c r="CL1341" s="1"/>
      <c r="CM1341" s="1"/>
      <c r="CN1341" s="1"/>
      <c r="CO1341" s="1"/>
      <c r="CP1341" s="1"/>
      <c r="CQ1341" s="1"/>
      <c r="CR1341" s="1"/>
      <c r="CS1341" s="1"/>
      <c r="CT1341" s="1"/>
      <c r="CU1341" s="1"/>
      <c r="CV1341" s="1"/>
      <c r="CW1341" s="1"/>
    </row>
    <row r="1342" spans="1:101" s="9" customFormat="1" ht="15" customHeight="1">
      <c r="A1342" s="26"/>
      <c r="B1342" s="1"/>
      <c r="D1342" s="3"/>
      <c r="E1342" s="3"/>
      <c r="F1342" s="3"/>
      <c r="G1342" s="3"/>
      <c r="H1342" s="3"/>
      <c r="I1342" s="1"/>
      <c r="J1342" s="1"/>
      <c r="K1342" s="1"/>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1"/>
      <c r="AI1342" s="1"/>
      <c r="AJ1342" s="1"/>
      <c r="AK1342" s="1"/>
      <c r="AL1342" s="1"/>
      <c r="AM1342" s="1"/>
      <c r="AN1342" s="1"/>
      <c r="AO1342" s="1"/>
      <c r="AP1342" s="1"/>
      <c r="AQ1342" s="1"/>
      <c r="AR1342" s="1"/>
      <c r="AS1342" s="1"/>
      <c r="AT1342" s="1"/>
      <c r="AU1342" s="1"/>
      <c r="AV1342" s="1"/>
      <c r="AW1342" s="1"/>
      <c r="AX1342" s="1"/>
      <c r="AY1342" s="1"/>
      <c r="AZ1342" s="1"/>
      <c r="BA1342" s="1"/>
      <c r="BB1342" s="1"/>
      <c r="BC1342" s="1"/>
      <c r="BD1342" s="1"/>
      <c r="BE1342" s="1"/>
      <c r="BF1342" s="1"/>
      <c r="BG1342" s="1"/>
      <c r="BH1342" s="1"/>
      <c r="BI1342" s="1"/>
      <c r="BJ1342" s="1"/>
      <c r="BK1342" s="1"/>
      <c r="BL1342" s="1"/>
      <c r="BM1342" s="1"/>
      <c r="BN1342" s="1"/>
      <c r="BO1342" s="1"/>
      <c r="BP1342" s="1"/>
      <c r="BQ1342" s="1"/>
      <c r="BR1342" s="1"/>
      <c r="BS1342" s="1"/>
      <c r="BT1342" s="1"/>
      <c r="BU1342" s="1"/>
      <c r="BV1342" s="1"/>
      <c r="BW1342" s="1"/>
      <c r="BX1342" s="1"/>
      <c r="BY1342" s="1"/>
      <c r="BZ1342" s="1"/>
      <c r="CA1342" s="1"/>
      <c r="CB1342" s="1"/>
      <c r="CC1342" s="1"/>
      <c r="CD1342" s="1"/>
      <c r="CE1342" s="1"/>
      <c r="CF1342" s="1"/>
      <c r="CG1342" s="1"/>
      <c r="CH1342" s="1"/>
      <c r="CI1342" s="1"/>
      <c r="CJ1342" s="1"/>
      <c r="CK1342" s="1"/>
      <c r="CL1342" s="1"/>
      <c r="CM1342" s="1"/>
      <c r="CN1342" s="1"/>
      <c r="CO1342" s="1"/>
      <c r="CP1342" s="1"/>
      <c r="CQ1342" s="1"/>
      <c r="CR1342" s="1"/>
      <c r="CS1342" s="1"/>
      <c r="CT1342" s="1"/>
      <c r="CU1342" s="1"/>
      <c r="CV1342" s="1"/>
      <c r="CW1342" s="1"/>
    </row>
    <row r="1343" spans="1:101" s="9" customFormat="1" ht="15" customHeight="1">
      <c r="A1343" s="26"/>
      <c r="B1343" s="1"/>
      <c r="D1343" s="3"/>
      <c r="E1343" s="3"/>
      <c r="F1343" s="3"/>
      <c r="G1343" s="3"/>
      <c r="H1343" s="3"/>
      <c r="I1343" s="1"/>
      <c r="J1343" s="1"/>
      <c r="K1343" s="1"/>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1"/>
      <c r="AI1343" s="1"/>
      <c r="AJ1343" s="1"/>
      <c r="AK1343" s="1"/>
      <c r="AL1343" s="1"/>
      <c r="AM1343" s="1"/>
      <c r="AN1343" s="1"/>
      <c r="AO1343" s="1"/>
      <c r="AP1343" s="1"/>
      <c r="AQ1343" s="1"/>
      <c r="AR1343" s="1"/>
      <c r="AS1343" s="1"/>
      <c r="AT1343" s="1"/>
      <c r="AU1343" s="1"/>
      <c r="AV1343" s="1"/>
      <c r="AW1343" s="1"/>
      <c r="AX1343" s="1"/>
      <c r="AY1343" s="1"/>
      <c r="AZ1343" s="1"/>
      <c r="BA1343" s="1"/>
      <c r="BB1343" s="1"/>
      <c r="BC1343" s="1"/>
      <c r="BD1343" s="1"/>
      <c r="BE1343" s="1"/>
      <c r="BF1343" s="1"/>
      <c r="BG1343" s="1"/>
      <c r="BH1343" s="1"/>
      <c r="BI1343" s="1"/>
      <c r="BJ1343" s="1"/>
      <c r="BK1343" s="1"/>
      <c r="BL1343" s="1"/>
      <c r="BM1343" s="1"/>
      <c r="BN1343" s="1"/>
      <c r="BO1343" s="1"/>
      <c r="BP1343" s="1"/>
      <c r="BQ1343" s="1"/>
      <c r="BR1343" s="1"/>
      <c r="BS1343" s="1"/>
      <c r="BT1343" s="1"/>
      <c r="BU1343" s="1"/>
      <c r="BV1343" s="1"/>
      <c r="BW1343" s="1"/>
      <c r="BX1343" s="1"/>
      <c r="BY1343" s="1"/>
      <c r="BZ1343" s="1"/>
      <c r="CA1343" s="1"/>
      <c r="CB1343" s="1"/>
      <c r="CC1343" s="1"/>
      <c r="CD1343" s="1"/>
      <c r="CE1343" s="1"/>
      <c r="CF1343" s="1"/>
      <c r="CG1343" s="1"/>
      <c r="CH1343" s="1"/>
      <c r="CI1343" s="1"/>
      <c r="CJ1343" s="1"/>
      <c r="CK1343" s="1"/>
      <c r="CL1343" s="1"/>
      <c r="CM1343" s="1"/>
      <c r="CN1343" s="1"/>
      <c r="CO1343" s="1"/>
      <c r="CP1343" s="1"/>
      <c r="CQ1343" s="1"/>
      <c r="CR1343" s="1"/>
      <c r="CS1343" s="1"/>
      <c r="CT1343" s="1"/>
      <c r="CU1343" s="1"/>
      <c r="CV1343" s="1"/>
      <c r="CW1343" s="1"/>
    </row>
    <row r="1344" spans="1:101" s="9" customFormat="1" ht="15" customHeight="1">
      <c r="A1344" s="26"/>
      <c r="B1344" s="1"/>
      <c r="D1344" s="3"/>
      <c r="E1344" s="3"/>
      <c r="F1344" s="3"/>
      <c r="G1344" s="3"/>
      <c r="H1344" s="3"/>
      <c r="I1344" s="1"/>
      <c r="J1344" s="1"/>
      <c r="K1344" s="1"/>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1"/>
      <c r="AI1344" s="1"/>
      <c r="AJ1344" s="1"/>
      <c r="AK1344" s="1"/>
      <c r="AL1344" s="1"/>
      <c r="AM1344" s="1"/>
      <c r="AN1344" s="1"/>
      <c r="AO1344" s="1"/>
      <c r="AP1344" s="1"/>
      <c r="AQ1344" s="1"/>
      <c r="AR1344" s="1"/>
      <c r="AS1344" s="1"/>
      <c r="AT1344" s="1"/>
      <c r="AU1344" s="1"/>
      <c r="AV1344" s="1"/>
      <c r="AW1344" s="1"/>
      <c r="AX1344" s="1"/>
      <c r="AY1344" s="1"/>
      <c r="AZ1344" s="1"/>
      <c r="BA1344" s="1"/>
      <c r="BB1344" s="1"/>
      <c r="BC1344" s="1"/>
      <c r="BD1344" s="1"/>
      <c r="BE1344" s="1"/>
      <c r="BF1344" s="1"/>
      <c r="BG1344" s="1"/>
      <c r="BH1344" s="1"/>
      <c r="BI1344" s="1"/>
      <c r="BJ1344" s="1"/>
      <c r="BK1344" s="1"/>
      <c r="BL1344" s="1"/>
      <c r="BM1344" s="1"/>
      <c r="BN1344" s="1"/>
      <c r="BO1344" s="1"/>
      <c r="BP1344" s="1"/>
      <c r="BQ1344" s="1"/>
      <c r="BR1344" s="1"/>
      <c r="BS1344" s="1"/>
      <c r="BT1344" s="1"/>
      <c r="BU1344" s="1"/>
      <c r="BV1344" s="1"/>
      <c r="BW1344" s="1"/>
      <c r="BX1344" s="1"/>
      <c r="BY1344" s="1"/>
      <c r="BZ1344" s="1"/>
      <c r="CA1344" s="1"/>
      <c r="CB1344" s="1"/>
      <c r="CC1344" s="1"/>
      <c r="CD1344" s="1"/>
      <c r="CE1344" s="1"/>
      <c r="CF1344" s="1"/>
      <c r="CG1344" s="1"/>
      <c r="CH1344" s="1"/>
      <c r="CI1344" s="1"/>
      <c r="CJ1344" s="1"/>
      <c r="CK1344" s="1"/>
      <c r="CL1344" s="1"/>
      <c r="CM1344" s="1"/>
      <c r="CN1344" s="1"/>
      <c r="CO1344" s="1"/>
      <c r="CP1344" s="1"/>
      <c r="CQ1344" s="1"/>
      <c r="CR1344" s="1"/>
      <c r="CS1344" s="1"/>
      <c r="CT1344" s="1"/>
      <c r="CU1344" s="1"/>
      <c r="CV1344" s="1"/>
      <c r="CW1344" s="1"/>
    </row>
    <row r="1345" spans="1:101" s="9" customFormat="1" ht="15" customHeight="1">
      <c r="A1345" s="26"/>
      <c r="B1345" s="1"/>
      <c r="D1345" s="3"/>
      <c r="E1345" s="3"/>
      <c r="F1345" s="3"/>
      <c r="G1345" s="3"/>
      <c r="H1345" s="3"/>
      <c r="I1345" s="1"/>
      <c r="J1345" s="1"/>
      <c r="K1345" s="1"/>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1"/>
      <c r="AI1345" s="1"/>
      <c r="AJ1345" s="1"/>
      <c r="AK1345" s="1"/>
      <c r="AL1345" s="1"/>
      <c r="AM1345" s="1"/>
      <c r="AN1345" s="1"/>
      <c r="AO1345" s="1"/>
      <c r="AP1345" s="1"/>
      <c r="AQ1345" s="1"/>
      <c r="AR1345" s="1"/>
      <c r="AS1345" s="1"/>
      <c r="AT1345" s="1"/>
      <c r="AU1345" s="1"/>
      <c r="AV1345" s="1"/>
      <c r="AW1345" s="1"/>
      <c r="AX1345" s="1"/>
      <c r="AY1345" s="1"/>
      <c r="AZ1345" s="1"/>
      <c r="BA1345" s="1"/>
      <c r="BB1345" s="1"/>
      <c r="BC1345" s="1"/>
      <c r="BD1345" s="1"/>
      <c r="BE1345" s="1"/>
      <c r="BF1345" s="1"/>
      <c r="BG1345" s="1"/>
      <c r="BH1345" s="1"/>
      <c r="BI1345" s="1"/>
      <c r="BJ1345" s="1"/>
      <c r="BK1345" s="1"/>
      <c r="BL1345" s="1"/>
      <c r="BM1345" s="1"/>
      <c r="BN1345" s="1"/>
      <c r="BO1345" s="1"/>
      <c r="BP1345" s="1"/>
      <c r="BQ1345" s="1"/>
      <c r="BR1345" s="1"/>
      <c r="BS1345" s="1"/>
      <c r="BT1345" s="1"/>
      <c r="BU1345" s="1"/>
      <c r="BV1345" s="1"/>
      <c r="BW1345" s="1"/>
      <c r="BX1345" s="1"/>
      <c r="BY1345" s="1"/>
      <c r="BZ1345" s="1"/>
      <c r="CA1345" s="1"/>
      <c r="CB1345" s="1"/>
      <c r="CC1345" s="1"/>
      <c r="CD1345" s="1"/>
      <c r="CE1345" s="1"/>
      <c r="CF1345" s="1"/>
      <c r="CG1345" s="1"/>
      <c r="CH1345" s="1"/>
      <c r="CI1345" s="1"/>
      <c r="CJ1345" s="1"/>
      <c r="CK1345" s="1"/>
      <c r="CL1345" s="1"/>
      <c r="CM1345" s="1"/>
      <c r="CN1345" s="1"/>
      <c r="CO1345" s="1"/>
      <c r="CP1345" s="1"/>
      <c r="CQ1345" s="1"/>
      <c r="CR1345" s="1"/>
      <c r="CS1345" s="1"/>
      <c r="CT1345" s="1"/>
      <c r="CU1345" s="1"/>
      <c r="CV1345" s="1"/>
      <c r="CW1345" s="1"/>
    </row>
    <row r="1346" spans="1:101" s="9" customFormat="1" ht="15" customHeight="1">
      <c r="A1346" s="26"/>
      <c r="B1346" s="1"/>
      <c r="D1346" s="3"/>
      <c r="E1346" s="3"/>
      <c r="F1346" s="3"/>
      <c r="G1346" s="3"/>
      <c r="H1346" s="3"/>
      <c r="I1346" s="1"/>
      <c r="J1346" s="1"/>
      <c r="K1346" s="1"/>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1"/>
      <c r="AI1346" s="1"/>
      <c r="AJ1346" s="1"/>
      <c r="AK1346" s="1"/>
      <c r="AL1346" s="1"/>
      <c r="AM1346" s="1"/>
      <c r="AN1346" s="1"/>
      <c r="AO1346" s="1"/>
      <c r="AP1346" s="1"/>
      <c r="AQ1346" s="1"/>
      <c r="AR1346" s="1"/>
      <c r="AS1346" s="1"/>
      <c r="AT1346" s="1"/>
      <c r="AU1346" s="1"/>
      <c r="AV1346" s="1"/>
      <c r="AW1346" s="1"/>
      <c r="AX1346" s="1"/>
      <c r="AY1346" s="1"/>
      <c r="AZ1346" s="1"/>
      <c r="BA1346" s="1"/>
      <c r="BB1346" s="1"/>
      <c r="BC1346" s="1"/>
      <c r="BD1346" s="1"/>
      <c r="BE1346" s="1"/>
      <c r="BF1346" s="1"/>
      <c r="BG1346" s="1"/>
      <c r="BH1346" s="1"/>
      <c r="BI1346" s="1"/>
      <c r="BJ1346" s="1"/>
      <c r="BK1346" s="1"/>
      <c r="BL1346" s="1"/>
      <c r="BM1346" s="1"/>
      <c r="BN1346" s="1"/>
      <c r="BO1346" s="1"/>
      <c r="BP1346" s="1"/>
      <c r="BQ1346" s="1"/>
      <c r="BR1346" s="1"/>
      <c r="BS1346" s="1"/>
      <c r="BT1346" s="1"/>
      <c r="BU1346" s="1"/>
      <c r="BV1346" s="1"/>
      <c r="BW1346" s="1"/>
      <c r="BX1346" s="1"/>
      <c r="BY1346" s="1"/>
      <c r="BZ1346" s="1"/>
      <c r="CA1346" s="1"/>
      <c r="CB1346" s="1"/>
      <c r="CC1346" s="1"/>
      <c r="CD1346" s="1"/>
      <c r="CE1346" s="1"/>
      <c r="CF1346" s="1"/>
      <c r="CG1346" s="1"/>
      <c r="CH1346" s="1"/>
      <c r="CI1346" s="1"/>
      <c r="CJ1346" s="1"/>
      <c r="CK1346" s="1"/>
      <c r="CL1346" s="1"/>
      <c r="CM1346" s="1"/>
      <c r="CN1346" s="1"/>
      <c r="CO1346" s="1"/>
      <c r="CP1346" s="1"/>
      <c r="CQ1346" s="1"/>
      <c r="CR1346" s="1"/>
      <c r="CS1346" s="1"/>
      <c r="CT1346" s="1"/>
      <c r="CU1346" s="1"/>
      <c r="CV1346" s="1"/>
      <c r="CW1346" s="1"/>
    </row>
    <row r="1347" spans="1:101" s="9" customFormat="1" ht="15" customHeight="1">
      <c r="A1347" s="26"/>
      <c r="B1347" s="1"/>
      <c r="D1347" s="3"/>
      <c r="E1347" s="3"/>
      <c r="F1347" s="3"/>
      <c r="G1347" s="3"/>
      <c r="H1347" s="3"/>
      <c r="I1347" s="1"/>
      <c r="J1347" s="1"/>
      <c r="K1347" s="1"/>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1"/>
      <c r="AI1347" s="1"/>
      <c r="AJ1347" s="1"/>
      <c r="AK1347" s="1"/>
      <c r="AL1347" s="1"/>
      <c r="AM1347" s="1"/>
      <c r="AN1347" s="1"/>
      <c r="AO1347" s="1"/>
      <c r="AP1347" s="1"/>
      <c r="AQ1347" s="1"/>
      <c r="AR1347" s="1"/>
      <c r="AS1347" s="1"/>
      <c r="AT1347" s="1"/>
      <c r="AU1347" s="1"/>
      <c r="AV1347" s="1"/>
      <c r="AW1347" s="1"/>
      <c r="AX1347" s="1"/>
      <c r="AY1347" s="1"/>
      <c r="AZ1347" s="1"/>
      <c r="BA1347" s="1"/>
      <c r="BB1347" s="1"/>
      <c r="BC1347" s="1"/>
      <c r="BD1347" s="1"/>
      <c r="BE1347" s="1"/>
      <c r="BF1347" s="1"/>
      <c r="BG1347" s="1"/>
      <c r="BH1347" s="1"/>
      <c r="BI1347" s="1"/>
      <c r="BJ1347" s="1"/>
      <c r="BK1347" s="1"/>
      <c r="BL1347" s="1"/>
      <c r="BM1347" s="1"/>
      <c r="BN1347" s="1"/>
      <c r="BO1347" s="1"/>
      <c r="BP1347" s="1"/>
      <c r="BQ1347" s="1"/>
      <c r="BR1347" s="1"/>
      <c r="BS1347" s="1"/>
      <c r="BT1347" s="1"/>
      <c r="BU1347" s="1"/>
      <c r="BV1347" s="1"/>
      <c r="BW1347" s="1"/>
      <c r="BX1347" s="1"/>
      <c r="BY1347" s="1"/>
      <c r="BZ1347" s="1"/>
      <c r="CA1347" s="1"/>
      <c r="CB1347" s="1"/>
      <c r="CC1347" s="1"/>
      <c r="CD1347" s="1"/>
      <c r="CE1347" s="1"/>
      <c r="CF1347" s="1"/>
      <c r="CG1347" s="1"/>
      <c r="CH1347" s="1"/>
      <c r="CI1347" s="1"/>
      <c r="CJ1347" s="1"/>
      <c r="CK1347" s="1"/>
      <c r="CL1347" s="1"/>
      <c r="CM1347" s="1"/>
      <c r="CN1347" s="1"/>
      <c r="CO1347" s="1"/>
      <c r="CP1347" s="1"/>
      <c r="CQ1347" s="1"/>
      <c r="CR1347" s="1"/>
      <c r="CS1347" s="1"/>
      <c r="CT1347" s="1"/>
      <c r="CU1347" s="1"/>
      <c r="CV1347" s="1"/>
      <c r="CW1347" s="1"/>
    </row>
    <row r="1348" spans="1:101" s="9" customFormat="1" ht="15" customHeight="1">
      <c r="A1348" s="26"/>
      <c r="B1348" s="1"/>
      <c r="D1348" s="3"/>
      <c r="E1348" s="3"/>
      <c r="F1348" s="3"/>
      <c r="G1348" s="3"/>
      <c r="H1348" s="3"/>
      <c r="I1348" s="1"/>
      <c r="J1348" s="1"/>
      <c r="K1348" s="1"/>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1"/>
      <c r="AI1348" s="1"/>
      <c r="AJ1348" s="1"/>
      <c r="AK1348" s="1"/>
      <c r="AL1348" s="1"/>
      <c r="AM1348" s="1"/>
      <c r="AN1348" s="1"/>
      <c r="AO1348" s="1"/>
      <c r="AP1348" s="1"/>
      <c r="AQ1348" s="1"/>
      <c r="AR1348" s="1"/>
      <c r="AS1348" s="1"/>
      <c r="AT1348" s="1"/>
      <c r="AU1348" s="1"/>
      <c r="AV1348" s="1"/>
      <c r="AW1348" s="1"/>
      <c r="AX1348" s="1"/>
      <c r="AY1348" s="1"/>
      <c r="AZ1348" s="1"/>
      <c r="BA1348" s="1"/>
      <c r="BB1348" s="1"/>
      <c r="BC1348" s="1"/>
      <c r="BD1348" s="1"/>
      <c r="BE1348" s="1"/>
      <c r="BF1348" s="1"/>
      <c r="BG1348" s="1"/>
      <c r="BH1348" s="1"/>
      <c r="BI1348" s="1"/>
      <c r="BJ1348" s="1"/>
      <c r="BK1348" s="1"/>
      <c r="BL1348" s="1"/>
      <c r="BM1348" s="1"/>
      <c r="BN1348" s="1"/>
      <c r="BO1348" s="1"/>
      <c r="BP1348" s="1"/>
      <c r="BQ1348" s="1"/>
      <c r="BR1348" s="1"/>
      <c r="BS1348" s="1"/>
      <c r="BT1348" s="1"/>
      <c r="BU1348" s="1"/>
      <c r="BV1348" s="1"/>
      <c r="BW1348" s="1"/>
      <c r="BX1348" s="1"/>
      <c r="BY1348" s="1"/>
      <c r="BZ1348" s="1"/>
      <c r="CA1348" s="1"/>
      <c r="CB1348" s="1"/>
      <c r="CC1348" s="1"/>
      <c r="CD1348" s="1"/>
      <c r="CE1348" s="1"/>
      <c r="CF1348" s="1"/>
      <c r="CG1348" s="1"/>
      <c r="CH1348" s="1"/>
      <c r="CI1348" s="1"/>
      <c r="CJ1348" s="1"/>
      <c r="CK1348" s="1"/>
      <c r="CL1348" s="1"/>
      <c r="CM1348" s="1"/>
      <c r="CN1348" s="1"/>
      <c r="CO1348" s="1"/>
      <c r="CP1348" s="1"/>
      <c r="CQ1348" s="1"/>
      <c r="CR1348" s="1"/>
      <c r="CS1348" s="1"/>
      <c r="CT1348" s="1"/>
      <c r="CU1348" s="1"/>
      <c r="CV1348" s="1"/>
      <c r="CW1348" s="1"/>
    </row>
    <row r="1349" spans="1:101" s="9" customFormat="1" ht="15" customHeight="1">
      <c r="A1349" s="26"/>
      <c r="B1349" s="1"/>
      <c r="D1349" s="3"/>
      <c r="E1349" s="3"/>
      <c r="F1349" s="3"/>
      <c r="G1349" s="3"/>
      <c r="H1349" s="3"/>
      <c r="I1349" s="1"/>
      <c r="J1349" s="1"/>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1"/>
      <c r="AI1349" s="1"/>
      <c r="AJ1349" s="1"/>
      <c r="AK1349" s="1"/>
      <c r="AL1349" s="1"/>
      <c r="AM1349" s="1"/>
      <c r="AN1349" s="1"/>
      <c r="AO1349" s="1"/>
      <c r="AP1349" s="1"/>
      <c r="AQ1349" s="1"/>
      <c r="AR1349" s="1"/>
      <c r="AS1349" s="1"/>
      <c r="AT1349" s="1"/>
      <c r="AU1349" s="1"/>
      <c r="AV1349" s="1"/>
      <c r="AW1349" s="1"/>
      <c r="AX1349" s="1"/>
      <c r="AY1349" s="1"/>
      <c r="AZ1349" s="1"/>
      <c r="BA1349" s="1"/>
      <c r="BB1349" s="1"/>
      <c r="BC1349" s="1"/>
      <c r="BD1349" s="1"/>
      <c r="BE1349" s="1"/>
      <c r="BF1349" s="1"/>
      <c r="BG1349" s="1"/>
      <c r="BH1349" s="1"/>
      <c r="BI1349" s="1"/>
      <c r="BJ1349" s="1"/>
      <c r="BK1349" s="1"/>
      <c r="BL1349" s="1"/>
      <c r="BM1349" s="1"/>
      <c r="BN1349" s="1"/>
      <c r="BO1349" s="1"/>
      <c r="BP1349" s="1"/>
      <c r="BQ1349" s="1"/>
      <c r="BR1349" s="1"/>
      <c r="BS1349" s="1"/>
      <c r="BT1349" s="1"/>
      <c r="BU1349" s="1"/>
      <c r="BV1349" s="1"/>
      <c r="BW1349" s="1"/>
      <c r="BX1349" s="1"/>
      <c r="BY1349" s="1"/>
      <c r="BZ1349" s="1"/>
      <c r="CA1349" s="1"/>
      <c r="CB1349" s="1"/>
      <c r="CC1349" s="1"/>
      <c r="CD1349" s="1"/>
      <c r="CE1349" s="1"/>
      <c r="CF1349" s="1"/>
      <c r="CG1349" s="1"/>
      <c r="CH1349" s="1"/>
      <c r="CI1349" s="1"/>
      <c r="CJ1349" s="1"/>
      <c r="CK1349" s="1"/>
      <c r="CL1349" s="1"/>
      <c r="CM1349" s="1"/>
      <c r="CN1349" s="1"/>
      <c r="CO1349" s="1"/>
      <c r="CP1349" s="1"/>
      <c r="CQ1349" s="1"/>
      <c r="CR1349" s="1"/>
      <c r="CS1349" s="1"/>
      <c r="CT1349" s="1"/>
      <c r="CU1349" s="1"/>
      <c r="CV1349" s="1"/>
      <c r="CW1349" s="1"/>
    </row>
    <row r="1350" spans="1:101" s="9" customFormat="1" ht="15" customHeight="1">
      <c r="A1350" s="26"/>
      <c r="B1350" s="1"/>
      <c r="D1350" s="3"/>
      <c r="E1350" s="3"/>
      <c r="F1350" s="3"/>
      <c r="G1350" s="3"/>
      <c r="H1350" s="3"/>
      <c r="I1350" s="1"/>
      <c r="J1350" s="1"/>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1"/>
      <c r="AI1350" s="1"/>
      <c r="AJ1350" s="1"/>
      <c r="AK1350" s="1"/>
      <c r="AL1350" s="1"/>
      <c r="AM1350" s="1"/>
      <c r="AN1350" s="1"/>
      <c r="AO1350" s="1"/>
      <c r="AP1350" s="1"/>
      <c r="AQ1350" s="1"/>
      <c r="AR1350" s="1"/>
      <c r="AS1350" s="1"/>
      <c r="AT1350" s="1"/>
      <c r="AU1350" s="1"/>
      <c r="AV1350" s="1"/>
      <c r="AW1350" s="1"/>
      <c r="AX1350" s="1"/>
      <c r="AY1350" s="1"/>
      <c r="AZ1350" s="1"/>
      <c r="BA1350" s="1"/>
      <c r="BB1350" s="1"/>
      <c r="BC1350" s="1"/>
      <c r="BD1350" s="1"/>
      <c r="BE1350" s="1"/>
      <c r="BF1350" s="1"/>
      <c r="BG1350" s="1"/>
      <c r="BH1350" s="1"/>
      <c r="BI1350" s="1"/>
      <c r="BJ1350" s="1"/>
      <c r="BK1350" s="1"/>
      <c r="BL1350" s="1"/>
      <c r="BM1350" s="1"/>
      <c r="BN1350" s="1"/>
      <c r="BO1350" s="1"/>
      <c r="BP1350" s="1"/>
      <c r="BQ1350" s="1"/>
      <c r="BR1350" s="1"/>
      <c r="BS1350" s="1"/>
      <c r="BT1350" s="1"/>
      <c r="BU1350" s="1"/>
      <c r="BV1350" s="1"/>
      <c r="BW1350" s="1"/>
      <c r="BX1350" s="1"/>
      <c r="BY1350" s="1"/>
      <c r="BZ1350" s="1"/>
      <c r="CA1350" s="1"/>
      <c r="CB1350" s="1"/>
      <c r="CC1350" s="1"/>
      <c r="CD1350" s="1"/>
      <c r="CE1350" s="1"/>
      <c r="CF1350" s="1"/>
      <c r="CG1350" s="1"/>
      <c r="CH1350" s="1"/>
      <c r="CI1350" s="1"/>
      <c r="CJ1350" s="1"/>
      <c r="CK1350" s="1"/>
      <c r="CL1350" s="1"/>
      <c r="CM1350" s="1"/>
      <c r="CN1350" s="1"/>
      <c r="CO1350" s="1"/>
      <c r="CP1350" s="1"/>
      <c r="CQ1350" s="1"/>
      <c r="CR1350" s="1"/>
      <c r="CS1350" s="1"/>
      <c r="CT1350" s="1"/>
      <c r="CU1350" s="1"/>
      <c r="CV1350" s="1"/>
      <c r="CW1350" s="1"/>
    </row>
    <row r="1351" spans="1:101" s="9" customFormat="1" ht="15" customHeight="1">
      <c r="A1351" s="26"/>
      <c r="B1351" s="1"/>
      <c r="D1351" s="3"/>
      <c r="E1351" s="3"/>
      <c r="F1351" s="3"/>
      <c r="G1351" s="3"/>
      <c r="H1351" s="3"/>
      <c r="I1351" s="1"/>
      <c r="J1351" s="1"/>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1"/>
      <c r="AI1351" s="1"/>
      <c r="AJ1351" s="1"/>
      <c r="AK1351" s="1"/>
      <c r="AL1351" s="1"/>
      <c r="AM1351" s="1"/>
      <c r="AN1351" s="1"/>
      <c r="AO1351" s="1"/>
      <c r="AP1351" s="1"/>
      <c r="AQ1351" s="1"/>
      <c r="AR1351" s="1"/>
      <c r="AS1351" s="1"/>
      <c r="AT1351" s="1"/>
      <c r="AU1351" s="1"/>
      <c r="AV1351" s="1"/>
      <c r="AW1351" s="1"/>
      <c r="AX1351" s="1"/>
      <c r="AY1351" s="1"/>
      <c r="AZ1351" s="1"/>
      <c r="BA1351" s="1"/>
      <c r="BB1351" s="1"/>
      <c r="BC1351" s="1"/>
      <c r="BD1351" s="1"/>
      <c r="BE1351" s="1"/>
      <c r="BF1351" s="1"/>
      <c r="BG1351" s="1"/>
      <c r="BH1351" s="1"/>
      <c r="BI1351" s="1"/>
      <c r="BJ1351" s="1"/>
      <c r="BK1351" s="1"/>
      <c r="BL1351" s="1"/>
      <c r="BM1351" s="1"/>
      <c r="BN1351" s="1"/>
      <c r="BO1351" s="1"/>
      <c r="BP1351" s="1"/>
      <c r="BQ1351" s="1"/>
      <c r="BR1351" s="1"/>
      <c r="BS1351" s="1"/>
      <c r="BT1351" s="1"/>
      <c r="BU1351" s="1"/>
      <c r="BV1351" s="1"/>
      <c r="BW1351" s="1"/>
      <c r="BX1351" s="1"/>
      <c r="BY1351" s="1"/>
      <c r="BZ1351" s="1"/>
      <c r="CA1351" s="1"/>
      <c r="CB1351" s="1"/>
      <c r="CC1351" s="1"/>
      <c r="CD1351" s="1"/>
      <c r="CE1351" s="1"/>
      <c r="CF1351" s="1"/>
      <c r="CG1351" s="1"/>
      <c r="CH1351" s="1"/>
      <c r="CI1351" s="1"/>
      <c r="CJ1351" s="1"/>
      <c r="CK1351" s="1"/>
      <c r="CL1351" s="1"/>
      <c r="CM1351" s="1"/>
      <c r="CN1351" s="1"/>
      <c r="CO1351" s="1"/>
      <c r="CP1351" s="1"/>
      <c r="CQ1351" s="1"/>
      <c r="CR1351" s="1"/>
      <c r="CS1351" s="1"/>
      <c r="CT1351" s="1"/>
      <c r="CU1351" s="1"/>
      <c r="CV1351" s="1"/>
      <c r="CW1351" s="1"/>
    </row>
    <row r="1352" spans="1:101" s="9" customFormat="1" ht="15" customHeight="1">
      <c r="A1352" s="26"/>
      <c r="B1352" s="1"/>
      <c r="D1352" s="3"/>
      <c r="E1352" s="3"/>
      <c r="F1352" s="3"/>
      <c r="G1352" s="3"/>
      <c r="H1352" s="3"/>
      <c r="I1352" s="1"/>
      <c r="J1352" s="1"/>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1"/>
      <c r="AI1352" s="1"/>
      <c r="AJ1352" s="1"/>
      <c r="AK1352" s="1"/>
      <c r="AL1352" s="1"/>
      <c r="AM1352" s="1"/>
      <c r="AN1352" s="1"/>
      <c r="AO1352" s="1"/>
      <c r="AP1352" s="1"/>
      <c r="AQ1352" s="1"/>
      <c r="AR1352" s="1"/>
      <c r="AS1352" s="1"/>
      <c r="AT1352" s="1"/>
      <c r="AU1352" s="1"/>
      <c r="AV1352" s="1"/>
      <c r="AW1352" s="1"/>
      <c r="AX1352" s="1"/>
      <c r="AY1352" s="1"/>
      <c r="AZ1352" s="1"/>
      <c r="BA1352" s="1"/>
      <c r="BB1352" s="1"/>
      <c r="BC1352" s="1"/>
      <c r="BD1352" s="1"/>
      <c r="BE1352" s="1"/>
      <c r="BF1352" s="1"/>
      <c r="BG1352" s="1"/>
      <c r="BH1352" s="1"/>
      <c r="BI1352" s="1"/>
      <c r="BJ1352" s="1"/>
      <c r="BK1352" s="1"/>
      <c r="BL1352" s="1"/>
      <c r="BM1352" s="1"/>
      <c r="BN1352" s="1"/>
      <c r="BO1352" s="1"/>
      <c r="BP1352" s="1"/>
      <c r="BQ1352" s="1"/>
      <c r="BR1352" s="1"/>
      <c r="BS1352" s="1"/>
      <c r="BT1352" s="1"/>
      <c r="BU1352" s="1"/>
      <c r="BV1352" s="1"/>
      <c r="BW1352" s="1"/>
      <c r="BX1352" s="1"/>
      <c r="BY1352" s="1"/>
      <c r="BZ1352" s="1"/>
      <c r="CA1352" s="1"/>
      <c r="CB1352" s="1"/>
      <c r="CC1352" s="1"/>
      <c r="CD1352" s="1"/>
      <c r="CE1352" s="1"/>
      <c r="CF1352" s="1"/>
      <c r="CG1352" s="1"/>
      <c r="CH1352" s="1"/>
      <c r="CI1352" s="1"/>
      <c r="CJ1352" s="1"/>
      <c r="CK1352" s="1"/>
      <c r="CL1352" s="1"/>
      <c r="CM1352" s="1"/>
      <c r="CN1352" s="1"/>
      <c r="CO1352" s="1"/>
      <c r="CP1352" s="1"/>
      <c r="CQ1352" s="1"/>
      <c r="CR1352" s="1"/>
      <c r="CS1352" s="1"/>
      <c r="CT1352" s="1"/>
      <c r="CU1352" s="1"/>
      <c r="CV1352" s="1"/>
      <c r="CW1352" s="1"/>
    </row>
    <row r="1353" spans="1:101" s="9" customFormat="1" ht="15" customHeight="1">
      <c r="A1353" s="26"/>
      <c r="B1353" s="1"/>
      <c r="D1353" s="3"/>
      <c r="E1353" s="3"/>
      <c r="F1353" s="3"/>
      <c r="G1353" s="3"/>
      <c r="H1353" s="3"/>
      <c r="I1353" s="1"/>
      <c r="J1353" s="1"/>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1"/>
      <c r="AI1353" s="1"/>
      <c r="AJ1353" s="1"/>
      <c r="AK1353" s="1"/>
      <c r="AL1353" s="1"/>
      <c r="AM1353" s="1"/>
      <c r="AN1353" s="1"/>
      <c r="AO1353" s="1"/>
      <c r="AP1353" s="1"/>
      <c r="AQ1353" s="1"/>
      <c r="AR1353" s="1"/>
      <c r="AS1353" s="1"/>
      <c r="AT1353" s="1"/>
      <c r="AU1353" s="1"/>
      <c r="AV1353" s="1"/>
      <c r="AW1353" s="1"/>
      <c r="AX1353" s="1"/>
      <c r="AY1353" s="1"/>
      <c r="AZ1353" s="1"/>
      <c r="BA1353" s="1"/>
      <c r="BB1353" s="1"/>
      <c r="BC1353" s="1"/>
      <c r="BD1353" s="1"/>
      <c r="BE1353" s="1"/>
      <c r="BF1353" s="1"/>
      <c r="BG1353" s="1"/>
      <c r="BH1353" s="1"/>
      <c r="BI1353" s="1"/>
      <c r="BJ1353" s="1"/>
      <c r="BK1353" s="1"/>
      <c r="BL1353" s="1"/>
      <c r="BM1353" s="1"/>
      <c r="BN1353" s="1"/>
      <c r="BO1353" s="1"/>
      <c r="BP1353" s="1"/>
      <c r="BQ1353" s="1"/>
      <c r="BR1353" s="1"/>
      <c r="BS1353" s="1"/>
      <c r="BT1353" s="1"/>
      <c r="BU1353" s="1"/>
      <c r="BV1353" s="1"/>
      <c r="BW1353" s="1"/>
      <c r="BX1353" s="1"/>
      <c r="BY1353" s="1"/>
      <c r="BZ1353" s="1"/>
      <c r="CA1353" s="1"/>
      <c r="CB1353" s="1"/>
      <c r="CC1353" s="1"/>
      <c r="CD1353" s="1"/>
      <c r="CE1353" s="1"/>
      <c r="CF1353" s="1"/>
      <c r="CG1353" s="1"/>
      <c r="CH1353" s="1"/>
      <c r="CI1353" s="1"/>
      <c r="CJ1353" s="1"/>
      <c r="CK1353" s="1"/>
      <c r="CL1353" s="1"/>
      <c r="CM1353" s="1"/>
      <c r="CN1353" s="1"/>
      <c r="CO1353" s="1"/>
      <c r="CP1353" s="1"/>
      <c r="CQ1353" s="1"/>
      <c r="CR1353" s="1"/>
      <c r="CS1353" s="1"/>
      <c r="CT1353" s="1"/>
      <c r="CU1353" s="1"/>
      <c r="CV1353" s="1"/>
      <c r="CW1353" s="1"/>
    </row>
    <row r="1354" spans="1:101" s="9" customFormat="1" ht="15" customHeight="1">
      <c r="A1354" s="26"/>
      <c r="B1354" s="1"/>
      <c r="D1354" s="3"/>
      <c r="E1354" s="3"/>
      <c r="F1354" s="3"/>
      <c r="G1354" s="3"/>
      <c r="H1354" s="3"/>
      <c r="I1354" s="1"/>
      <c r="J1354" s="1"/>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1"/>
      <c r="AI1354" s="1"/>
      <c r="AJ1354" s="1"/>
      <c r="AK1354" s="1"/>
      <c r="AL1354" s="1"/>
      <c r="AM1354" s="1"/>
      <c r="AN1354" s="1"/>
      <c r="AO1354" s="1"/>
      <c r="AP1354" s="1"/>
      <c r="AQ1354" s="1"/>
      <c r="AR1354" s="1"/>
      <c r="AS1354" s="1"/>
      <c r="AT1354" s="1"/>
      <c r="AU1354" s="1"/>
      <c r="AV1354" s="1"/>
      <c r="AW1354" s="1"/>
      <c r="AX1354" s="1"/>
      <c r="AY1354" s="1"/>
      <c r="AZ1354" s="1"/>
      <c r="BA1354" s="1"/>
      <c r="BB1354" s="1"/>
      <c r="BC1354" s="1"/>
      <c r="BD1354" s="1"/>
      <c r="BE1354" s="1"/>
      <c r="BF1354" s="1"/>
      <c r="BG1354" s="1"/>
      <c r="BH1354" s="1"/>
      <c r="BI1354" s="1"/>
      <c r="BJ1354" s="1"/>
      <c r="BK1354" s="1"/>
      <c r="BL1354" s="1"/>
      <c r="BM1354" s="1"/>
      <c r="BN1354" s="1"/>
      <c r="BO1354" s="1"/>
      <c r="BP1354" s="1"/>
      <c r="BQ1354" s="1"/>
      <c r="BR1354" s="1"/>
      <c r="BS1354" s="1"/>
      <c r="BT1354" s="1"/>
      <c r="BU1354" s="1"/>
      <c r="BV1354" s="1"/>
      <c r="BW1354" s="1"/>
      <c r="BX1354" s="1"/>
      <c r="BY1354" s="1"/>
      <c r="BZ1354" s="1"/>
      <c r="CA1354" s="1"/>
      <c r="CB1354" s="1"/>
      <c r="CC1354" s="1"/>
      <c r="CD1354" s="1"/>
      <c r="CE1354" s="1"/>
      <c r="CF1354" s="1"/>
      <c r="CG1354" s="1"/>
      <c r="CH1354" s="1"/>
      <c r="CI1354" s="1"/>
      <c r="CJ1354" s="1"/>
      <c r="CK1354" s="1"/>
      <c r="CL1354" s="1"/>
      <c r="CM1354" s="1"/>
      <c r="CN1354" s="1"/>
      <c r="CO1354" s="1"/>
      <c r="CP1354" s="1"/>
      <c r="CQ1354" s="1"/>
      <c r="CR1354" s="1"/>
      <c r="CS1354" s="1"/>
      <c r="CT1354" s="1"/>
      <c r="CU1354" s="1"/>
      <c r="CV1354" s="1"/>
      <c r="CW1354" s="1"/>
    </row>
    <row r="1355" spans="1:101" s="9" customFormat="1" ht="15" customHeight="1">
      <c r="A1355" s="26"/>
      <c r="B1355" s="1"/>
      <c r="D1355" s="3"/>
      <c r="E1355" s="3"/>
      <c r="F1355" s="3"/>
      <c r="G1355" s="3"/>
      <c r="H1355" s="3"/>
      <c r="I1355" s="1"/>
      <c r="J1355" s="1"/>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1"/>
      <c r="AI1355" s="1"/>
      <c r="AJ1355" s="1"/>
      <c r="AK1355" s="1"/>
      <c r="AL1355" s="1"/>
      <c r="AM1355" s="1"/>
      <c r="AN1355" s="1"/>
      <c r="AO1355" s="1"/>
      <c r="AP1355" s="1"/>
      <c r="AQ1355" s="1"/>
      <c r="AR1355" s="1"/>
      <c r="AS1355" s="1"/>
      <c r="AT1355" s="1"/>
      <c r="AU1355" s="1"/>
      <c r="AV1355" s="1"/>
      <c r="AW1355" s="1"/>
      <c r="AX1355" s="1"/>
      <c r="AY1355" s="1"/>
      <c r="AZ1355" s="1"/>
      <c r="BA1355" s="1"/>
      <c r="BB1355" s="1"/>
      <c r="BC1355" s="1"/>
      <c r="BD1355" s="1"/>
      <c r="BE1355" s="1"/>
      <c r="BF1355" s="1"/>
      <c r="BG1355" s="1"/>
      <c r="BH1355" s="1"/>
      <c r="BI1355" s="1"/>
      <c r="BJ1355" s="1"/>
      <c r="BK1355" s="1"/>
      <c r="BL1355" s="1"/>
      <c r="BM1355" s="1"/>
      <c r="BN1355" s="1"/>
      <c r="BO1355" s="1"/>
      <c r="BP1355" s="1"/>
      <c r="BQ1355" s="1"/>
      <c r="BR1355" s="1"/>
      <c r="BS1355" s="1"/>
      <c r="BT1355" s="1"/>
      <c r="BU1355" s="1"/>
      <c r="BV1355" s="1"/>
      <c r="BW1355" s="1"/>
      <c r="BX1355" s="1"/>
      <c r="BY1355" s="1"/>
      <c r="BZ1355" s="1"/>
      <c r="CA1355" s="1"/>
      <c r="CB1355" s="1"/>
      <c r="CC1355" s="1"/>
      <c r="CD1355" s="1"/>
      <c r="CE1355" s="1"/>
      <c r="CF1355" s="1"/>
      <c r="CG1355" s="1"/>
      <c r="CH1355" s="1"/>
      <c r="CI1355" s="1"/>
      <c r="CJ1355" s="1"/>
      <c r="CK1355" s="1"/>
      <c r="CL1355" s="1"/>
      <c r="CM1355" s="1"/>
      <c r="CN1355" s="1"/>
      <c r="CO1355" s="1"/>
      <c r="CP1355" s="1"/>
      <c r="CQ1355" s="1"/>
      <c r="CR1355" s="1"/>
      <c r="CS1355" s="1"/>
      <c r="CT1355" s="1"/>
      <c r="CU1355" s="1"/>
      <c r="CV1355" s="1"/>
      <c r="CW1355" s="1"/>
    </row>
    <row r="1356" spans="1:101" s="9" customFormat="1" ht="15" customHeight="1">
      <c r="A1356" s="26"/>
      <c r="B1356" s="1"/>
      <c r="D1356" s="3"/>
      <c r="E1356" s="3"/>
      <c r="F1356" s="3"/>
      <c r="G1356" s="3"/>
      <c r="H1356" s="3"/>
      <c r="I1356" s="1"/>
      <c r="J1356" s="1"/>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1"/>
      <c r="AI1356" s="1"/>
      <c r="AJ1356" s="1"/>
      <c r="AK1356" s="1"/>
      <c r="AL1356" s="1"/>
      <c r="AM1356" s="1"/>
      <c r="AN1356" s="1"/>
      <c r="AO1356" s="1"/>
      <c r="AP1356" s="1"/>
      <c r="AQ1356" s="1"/>
      <c r="AR1356" s="1"/>
      <c r="AS1356" s="1"/>
      <c r="AT1356" s="1"/>
      <c r="AU1356" s="1"/>
      <c r="AV1356" s="1"/>
      <c r="AW1356" s="1"/>
      <c r="AX1356" s="1"/>
      <c r="AY1356" s="1"/>
      <c r="AZ1356" s="1"/>
      <c r="BA1356" s="1"/>
      <c r="BB1356" s="1"/>
      <c r="BC1356" s="1"/>
      <c r="BD1356" s="1"/>
      <c r="BE1356" s="1"/>
      <c r="BF1356" s="1"/>
      <c r="BG1356" s="1"/>
      <c r="BH1356" s="1"/>
      <c r="BI1356" s="1"/>
      <c r="BJ1356" s="1"/>
      <c r="BK1356" s="1"/>
      <c r="BL1356" s="1"/>
      <c r="BM1356" s="1"/>
      <c r="BN1356" s="1"/>
      <c r="BO1356" s="1"/>
      <c r="BP1356" s="1"/>
      <c r="BQ1356" s="1"/>
      <c r="BR1356" s="1"/>
      <c r="BS1356" s="1"/>
      <c r="BT1356" s="1"/>
      <c r="BU1356" s="1"/>
      <c r="BV1356" s="1"/>
      <c r="BW1356" s="1"/>
      <c r="BX1356" s="1"/>
      <c r="BY1356" s="1"/>
      <c r="BZ1356" s="1"/>
      <c r="CA1356" s="1"/>
      <c r="CB1356" s="1"/>
      <c r="CC1356" s="1"/>
      <c r="CD1356" s="1"/>
      <c r="CE1356" s="1"/>
      <c r="CF1356" s="1"/>
      <c r="CG1356" s="1"/>
      <c r="CH1356" s="1"/>
      <c r="CI1356" s="1"/>
      <c r="CJ1356" s="1"/>
      <c r="CK1356" s="1"/>
      <c r="CL1356" s="1"/>
      <c r="CM1356" s="1"/>
      <c r="CN1356" s="1"/>
      <c r="CO1356" s="1"/>
      <c r="CP1356" s="1"/>
      <c r="CQ1356" s="1"/>
      <c r="CR1356" s="1"/>
      <c r="CS1356" s="1"/>
      <c r="CT1356" s="1"/>
      <c r="CU1356" s="1"/>
      <c r="CV1356" s="1"/>
      <c r="CW1356" s="1"/>
    </row>
    <row r="1357" spans="1:101" s="9" customFormat="1" ht="15" customHeight="1">
      <c r="A1357" s="26"/>
      <c r="B1357" s="1"/>
      <c r="D1357" s="3"/>
      <c r="E1357" s="3"/>
      <c r="F1357" s="3"/>
      <c r="G1357" s="3"/>
      <c r="H1357" s="3"/>
      <c r="I1357" s="1"/>
      <c r="J1357" s="1"/>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1"/>
      <c r="AI1357" s="1"/>
      <c r="AJ1357" s="1"/>
      <c r="AK1357" s="1"/>
      <c r="AL1357" s="1"/>
      <c r="AM1357" s="1"/>
      <c r="AN1357" s="1"/>
      <c r="AO1357" s="1"/>
      <c r="AP1357" s="1"/>
      <c r="AQ1357" s="1"/>
      <c r="AR1357" s="1"/>
      <c r="AS1357" s="1"/>
      <c r="AT1357" s="1"/>
      <c r="AU1357" s="1"/>
      <c r="AV1357" s="1"/>
      <c r="AW1357" s="1"/>
      <c r="AX1357" s="1"/>
      <c r="AY1357" s="1"/>
      <c r="AZ1357" s="1"/>
      <c r="BA1357" s="1"/>
      <c r="BB1357" s="1"/>
      <c r="BC1357" s="1"/>
      <c r="BD1357" s="1"/>
      <c r="BE1357" s="1"/>
      <c r="BF1357" s="1"/>
      <c r="BG1357" s="1"/>
      <c r="BH1357" s="1"/>
      <c r="BI1357" s="1"/>
      <c r="BJ1357" s="1"/>
      <c r="BK1357" s="1"/>
      <c r="BL1357" s="1"/>
      <c r="BM1357" s="1"/>
      <c r="BN1357" s="1"/>
      <c r="BO1357" s="1"/>
      <c r="BP1357" s="1"/>
      <c r="BQ1357" s="1"/>
      <c r="BR1357" s="1"/>
      <c r="BS1357" s="1"/>
      <c r="BT1357" s="1"/>
      <c r="BU1357" s="1"/>
      <c r="BV1357" s="1"/>
      <c r="BW1357" s="1"/>
      <c r="BX1357" s="1"/>
      <c r="BY1357" s="1"/>
      <c r="BZ1357" s="1"/>
      <c r="CA1357" s="1"/>
      <c r="CB1357" s="1"/>
      <c r="CC1357" s="1"/>
      <c r="CD1357" s="1"/>
      <c r="CE1357" s="1"/>
      <c r="CF1357" s="1"/>
      <c r="CG1357" s="1"/>
      <c r="CH1357" s="1"/>
      <c r="CI1357" s="1"/>
      <c r="CJ1357" s="1"/>
      <c r="CK1357" s="1"/>
      <c r="CL1357" s="1"/>
      <c r="CM1357" s="1"/>
      <c r="CN1357" s="1"/>
      <c r="CO1357" s="1"/>
      <c r="CP1357" s="1"/>
      <c r="CQ1357" s="1"/>
      <c r="CR1357" s="1"/>
      <c r="CS1357" s="1"/>
      <c r="CT1357" s="1"/>
      <c r="CU1357" s="1"/>
      <c r="CV1357" s="1"/>
      <c r="CW1357" s="1"/>
    </row>
    <row r="1358" spans="1:101" s="9" customFormat="1" ht="15" customHeight="1">
      <c r="A1358" s="26"/>
      <c r="B1358" s="1"/>
      <c r="D1358" s="3"/>
      <c r="E1358" s="3"/>
      <c r="F1358" s="3"/>
      <c r="G1358" s="3"/>
      <c r="H1358" s="3"/>
      <c r="I1358" s="1"/>
      <c r="J1358" s="1"/>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1"/>
      <c r="AI1358" s="1"/>
      <c r="AJ1358" s="1"/>
      <c r="AK1358" s="1"/>
      <c r="AL1358" s="1"/>
      <c r="AM1358" s="1"/>
      <c r="AN1358" s="1"/>
      <c r="AO1358" s="1"/>
      <c r="AP1358" s="1"/>
      <c r="AQ1358" s="1"/>
      <c r="AR1358" s="1"/>
      <c r="AS1358" s="1"/>
      <c r="AT1358" s="1"/>
      <c r="AU1358" s="1"/>
      <c r="AV1358" s="1"/>
      <c r="AW1358" s="1"/>
      <c r="AX1358" s="1"/>
      <c r="AY1358" s="1"/>
      <c r="AZ1358" s="1"/>
      <c r="BA1358" s="1"/>
      <c r="BB1358" s="1"/>
      <c r="BC1358" s="1"/>
      <c r="BD1358" s="1"/>
      <c r="BE1358" s="1"/>
      <c r="BF1358" s="1"/>
      <c r="BG1358" s="1"/>
      <c r="BH1358" s="1"/>
      <c r="BI1358" s="1"/>
      <c r="BJ1358" s="1"/>
      <c r="BK1358" s="1"/>
      <c r="BL1358" s="1"/>
      <c r="BM1358" s="1"/>
      <c r="BN1358" s="1"/>
      <c r="BO1358" s="1"/>
      <c r="BP1358" s="1"/>
      <c r="BQ1358" s="1"/>
      <c r="BR1358" s="1"/>
      <c r="BS1358" s="1"/>
      <c r="BT1358" s="1"/>
      <c r="BU1358" s="1"/>
      <c r="BV1358" s="1"/>
      <c r="BW1358" s="1"/>
      <c r="BX1358" s="1"/>
      <c r="BY1358" s="1"/>
      <c r="BZ1358" s="1"/>
      <c r="CA1358" s="1"/>
      <c r="CB1358" s="1"/>
      <c r="CC1358" s="1"/>
      <c r="CD1358" s="1"/>
      <c r="CE1358" s="1"/>
      <c r="CF1358" s="1"/>
      <c r="CG1358" s="1"/>
      <c r="CH1358" s="1"/>
      <c r="CI1358" s="1"/>
      <c r="CJ1358" s="1"/>
      <c r="CK1358" s="1"/>
      <c r="CL1358" s="1"/>
      <c r="CM1358" s="1"/>
      <c r="CN1358" s="1"/>
      <c r="CO1358" s="1"/>
      <c r="CP1358" s="1"/>
      <c r="CQ1358" s="1"/>
      <c r="CR1358" s="1"/>
      <c r="CS1358" s="1"/>
      <c r="CT1358" s="1"/>
      <c r="CU1358" s="1"/>
      <c r="CV1358" s="1"/>
      <c r="CW1358" s="1"/>
    </row>
    <row r="1359" spans="1:101" s="9" customFormat="1" ht="15" customHeight="1">
      <c r="A1359" s="26"/>
      <c r="B1359" s="1"/>
      <c r="D1359" s="3"/>
      <c r="E1359" s="3"/>
      <c r="F1359" s="3"/>
      <c r="G1359" s="3"/>
      <c r="H1359" s="3"/>
      <c r="I1359" s="1"/>
      <c r="J1359" s="1"/>
      <c r="K1359" s="1"/>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1"/>
      <c r="AI1359" s="1"/>
      <c r="AJ1359" s="1"/>
      <c r="AK1359" s="1"/>
      <c r="AL1359" s="1"/>
      <c r="AM1359" s="1"/>
      <c r="AN1359" s="1"/>
      <c r="AO1359" s="1"/>
      <c r="AP1359" s="1"/>
      <c r="AQ1359" s="1"/>
      <c r="AR1359" s="1"/>
      <c r="AS1359" s="1"/>
      <c r="AT1359" s="1"/>
      <c r="AU1359" s="1"/>
      <c r="AV1359" s="1"/>
      <c r="AW1359" s="1"/>
      <c r="AX1359" s="1"/>
      <c r="AY1359" s="1"/>
      <c r="AZ1359" s="1"/>
      <c r="BA1359" s="1"/>
      <c r="BB1359" s="1"/>
      <c r="BC1359" s="1"/>
      <c r="BD1359" s="1"/>
      <c r="BE1359" s="1"/>
      <c r="BF1359" s="1"/>
      <c r="BG1359" s="1"/>
      <c r="BH1359" s="1"/>
      <c r="BI1359" s="1"/>
      <c r="BJ1359" s="1"/>
      <c r="BK1359" s="1"/>
      <c r="BL1359" s="1"/>
      <c r="BM1359" s="1"/>
      <c r="BN1359" s="1"/>
      <c r="BO1359" s="1"/>
      <c r="BP1359" s="1"/>
      <c r="BQ1359" s="1"/>
      <c r="BR1359" s="1"/>
      <c r="BS1359" s="1"/>
      <c r="BT1359" s="1"/>
      <c r="BU1359" s="1"/>
      <c r="BV1359" s="1"/>
      <c r="BW1359" s="1"/>
      <c r="BX1359" s="1"/>
      <c r="BY1359" s="1"/>
      <c r="BZ1359" s="1"/>
      <c r="CA1359" s="1"/>
      <c r="CB1359" s="1"/>
      <c r="CC1359" s="1"/>
      <c r="CD1359" s="1"/>
      <c r="CE1359" s="1"/>
      <c r="CF1359" s="1"/>
      <c r="CG1359" s="1"/>
      <c r="CH1359" s="1"/>
      <c r="CI1359" s="1"/>
      <c r="CJ1359" s="1"/>
      <c r="CK1359" s="1"/>
      <c r="CL1359" s="1"/>
      <c r="CM1359" s="1"/>
      <c r="CN1359" s="1"/>
      <c r="CO1359" s="1"/>
      <c r="CP1359" s="1"/>
      <c r="CQ1359" s="1"/>
      <c r="CR1359" s="1"/>
      <c r="CS1359" s="1"/>
      <c r="CT1359" s="1"/>
      <c r="CU1359" s="1"/>
      <c r="CV1359" s="1"/>
      <c r="CW1359" s="1"/>
    </row>
    <row r="1360" spans="1:101" s="9" customFormat="1" ht="15" customHeight="1">
      <c r="A1360" s="26"/>
      <c r="B1360" s="1"/>
      <c r="D1360" s="3"/>
      <c r="E1360" s="3"/>
      <c r="F1360" s="3"/>
      <c r="G1360" s="3"/>
      <c r="H1360" s="3"/>
      <c r="I1360" s="1"/>
      <c r="J1360" s="1"/>
      <c r="K1360" s="1"/>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1"/>
      <c r="AI1360" s="1"/>
      <c r="AJ1360" s="1"/>
      <c r="AK1360" s="1"/>
      <c r="AL1360" s="1"/>
      <c r="AM1360" s="1"/>
      <c r="AN1360" s="1"/>
      <c r="AO1360" s="1"/>
      <c r="AP1360" s="1"/>
      <c r="AQ1360" s="1"/>
      <c r="AR1360" s="1"/>
      <c r="AS1360" s="1"/>
      <c r="AT1360" s="1"/>
      <c r="AU1360" s="1"/>
      <c r="AV1360" s="1"/>
      <c r="AW1360" s="1"/>
      <c r="AX1360" s="1"/>
      <c r="AY1360" s="1"/>
      <c r="AZ1360" s="1"/>
      <c r="BA1360" s="1"/>
      <c r="BB1360" s="1"/>
      <c r="BC1360" s="1"/>
      <c r="BD1360" s="1"/>
      <c r="BE1360" s="1"/>
      <c r="BF1360" s="1"/>
      <c r="BG1360" s="1"/>
      <c r="BH1360" s="1"/>
      <c r="BI1360" s="1"/>
      <c r="BJ1360" s="1"/>
      <c r="BK1360" s="1"/>
      <c r="BL1360" s="1"/>
      <c r="BM1360" s="1"/>
      <c r="BN1360" s="1"/>
      <c r="BO1360" s="1"/>
      <c r="BP1360" s="1"/>
      <c r="BQ1360" s="1"/>
      <c r="BR1360" s="1"/>
      <c r="BS1360" s="1"/>
      <c r="BT1360" s="1"/>
      <c r="BU1360" s="1"/>
      <c r="BV1360" s="1"/>
      <c r="BW1360" s="1"/>
      <c r="BX1360" s="1"/>
      <c r="BY1360" s="1"/>
      <c r="BZ1360" s="1"/>
      <c r="CA1360" s="1"/>
      <c r="CB1360" s="1"/>
      <c r="CC1360" s="1"/>
      <c r="CD1360" s="1"/>
      <c r="CE1360" s="1"/>
      <c r="CF1360" s="1"/>
      <c r="CG1360" s="1"/>
      <c r="CH1360" s="1"/>
      <c r="CI1360" s="1"/>
      <c r="CJ1360" s="1"/>
      <c r="CK1360" s="1"/>
      <c r="CL1360" s="1"/>
      <c r="CM1360" s="1"/>
      <c r="CN1360" s="1"/>
      <c r="CO1360" s="1"/>
      <c r="CP1360" s="1"/>
      <c r="CQ1360" s="1"/>
      <c r="CR1360" s="1"/>
      <c r="CS1360" s="1"/>
      <c r="CT1360" s="1"/>
      <c r="CU1360" s="1"/>
      <c r="CV1360" s="1"/>
      <c r="CW1360" s="1"/>
    </row>
    <row r="1361" spans="1:101" s="9" customFormat="1" ht="15" customHeight="1">
      <c r="A1361" s="26"/>
      <c r="B1361" s="1"/>
      <c r="D1361" s="3"/>
      <c r="E1361" s="3"/>
      <c r="F1361" s="3"/>
      <c r="G1361" s="3"/>
      <c r="H1361" s="3"/>
      <c r="I1361" s="1"/>
      <c r="J1361" s="1"/>
      <c r="K1361" s="1"/>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1"/>
      <c r="AI1361" s="1"/>
      <c r="AJ1361" s="1"/>
      <c r="AK1361" s="1"/>
      <c r="AL1361" s="1"/>
      <c r="AM1361" s="1"/>
      <c r="AN1361" s="1"/>
      <c r="AO1361" s="1"/>
      <c r="AP1361" s="1"/>
      <c r="AQ1361" s="1"/>
      <c r="AR1361" s="1"/>
      <c r="AS1361" s="1"/>
      <c r="AT1361" s="1"/>
      <c r="AU1361" s="1"/>
      <c r="AV1361" s="1"/>
      <c r="AW1361" s="1"/>
      <c r="AX1361" s="1"/>
      <c r="AY1361" s="1"/>
      <c r="AZ1361" s="1"/>
      <c r="BA1361" s="1"/>
      <c r="BB1361" s="1"/>
      <c r="BC1361" s="1"/>
      <c r="BD1361" s="1"/>
      <c r="BE1361" s="1"/>
      <c r="BF1361" s="1"/>
      <c r="BG1361" s="1"/>
      <c r="BH1361" s="1"/>
      <c r="BI1361" s="1"/>
      <c r="BJ1361" s="1"/>
      <c r="BK1361" s="1"/>
      <c r="BL1361" s="1"/>
      <c r="BM1361" s="1"/>
      <c r="BN1361" s="1"/>
      <c r="BO1361" s="1"/>
      <c r="BP1361" s="1"/>
      <c r="BQ1361" s="1"/>
      <c r="BR1361" s="1"/>
      <c r="BS1361" s="1"/>
      <c r="BT1361" s="1"/>
      <c r="BU1361" s="1"/>
      <c r="BV1361" s="1"/>
      <c r="BW1361" s="1"/>
      <c r="BX1361" s="1"/>
      <c r="BY1361" s="1"/>
      <c r="BZ1361" s="1"/>
      <c r="CA1361" s="1"/>
      <c r="CB1361" s="1"/>
      <c r="CC1361" s="1"/>
      <c r="CD1361" s="1"/>
      <c r="CE1361" s="1"/>
      <c r="CF1361" s="1"/>
      <c r="CG1361" s="1"/>
      <c r="CH1361" s="1"/>
      <c r="CI1361" s="1"/>
      <c r="CJ1361" s="1"/>
      <c r="CK1361" s="1"/>
      <c r="CL1361" s="1"/>
      <c r="CM1361" s="1"/>
      <c r="CN1361" s="1"/>
      <c r="CO1361" s="1"/>
      <c r="CP1361" s="1"/>
      <c r="CQ1361" s="1"/>
      <c r="CR1361" s="1"/>
      <c r="CS1361" s="1"/>
      <c r="CT1361" s="1"/>
      <c r="CU1361" s="1"/>
      <c r="CV1361" s="1"/>
      <c r="CW1361" s="1"/>
    </row>
    <row r="1362" spans="1:101" s="9" customFormat="1" ht="15" customHeight="1">
      <c r="A1362" s="26"/>
      <c r="B1362" s="1"/>
      <c r="D1362" s="3"/>
      <c r="E1362" s="3"/>
      <c r="F1362" s="3"/>
      <c r="G1362" s="3"/>
      <c r="H1362" s="3"/>
      <c r="I1362" s="1"/>
      <c r="J1362" s="1"/>
      <c r="K1362" s="1"/>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1"/>
      <c r="AI1362" s="1"/>
      <c r="AJ1362" s="1"/>
      <c r="AK1362" s="1"/>
      <c r="AL1362" s="1"/>
      <c r="AM1362" s="1"/>
      <c r="AN1362" s="1"/>
      <c r="AO1362" s="1"/>
      <c r="AP1362" s="1"/>
      <c r="AQ1362" s="1"/>
      <c r="AR1362" s="1"/>
      <c r="AS1362" s="1"/>
      <c r="AT1362" s="1"/>
      <c r="AU1362" s="1"/>
      <c r="AV1362" s="1"/>
      <c r="AW1362" s="1"/>
      <c r="AX1362" s="1"/>
      <c r="AY1362" s="1"/>
      <c r="AZ1362" s="1"/>
      <c r="BA1362" s="1"/>
      <c r="BB1362" s="1"/>
      <c r="BC1362" s="1"/>
      <c r="BD1362" s="1"/>
      <c r="BE1362" s="1"/>
      <c r="BF1362" s="1"/>
      <c r="BG1362" s="1"/>
      <c r="BH1362" s="1"/>
      <c r="BI1362" s="1"/>
      <c r="BJ1362" s="1"/>
      <c r="BK1362" s="1"/>
      <c r="BL1362" s="1"/>
      <c r="BM1362" s="1"/>
      <c r="BN1362" s="1"/>
      <c r="BO1362" s="1"/>
      <c r="BP1362" s="1"/>
      <c r="BQ1362" s="1"/>
      <c r="BR1362" s="1"/>
      <c r="BS1362" s="1"/>
      <c r="BT1362" s="1"/>
      <c r="BU1362" s="1"/>
      <c r="BV1362" s="1"/>
      <c r="BW1362" s="1"/>
      <c r="BX1362" s="1"/>
      <c r="BY1362" s="1"/>
      <c r="BZ1362" s="1"/>
      <c r="CA1362" s="1"/>
      <c r="CB1362" s="1"/>
      <c r="CC1362" s="1"/>
      <c r="CD1362" s="1"/>
      <c r="CE1362" s="1"/>
      <c r="CF1362" s="1"/>
      <c r="CG1362" s="1"/>
      <c r="CH1362" s="1"/>
      <c r="CI1362" s="1"/>
      <c r="CJ1362" s="1"/>
      <c r="CK1362" s="1"/>
      <c r="CL1362" s="1"/>
      <c r="CM1362" s="1"/>
      <c r="CN1362" s="1"/>
      <c r="CO1362" s="1"/>
      <c r="CP1362" s="1"/>
      <c r="CQ1362" s="1"/>
      <c r="CR1362" s="1"/>
      <c r="CS1362" s="1"/>
      <c r="CT1362" s="1"/>
      <c r="CU1362" s="1"/>
      <c r="CV1362" s="1"/>
      <c r="CW1362" s="1"/>
    </row>
    <row r="1363" spans="1:101" s="9" customFormat="1" ht="15" customHeight="1">
      <c r="A1363" s="26"/>
      <c r="B1363" s="1"/>
      <c r="D1363" s="3"/>
      <c r="E1363" s="3"/>
      <c r="F1363" s="3"/>
      <c r="G1363" s="3"/>
      <c r="H1363" s="3"/>
      <c r="I1363" s="1"/>
      <c r="J1363" s="1"/>
      <c r="K1363" s="1"/>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1"/>
      <c r="AI1363" s="1"/>
      <c r="AJ1363" s="1"/>
      <c r="AK1363" s="1"/>
      <c r="AL1363" s="1"/>
      <c r="AM1363" s="1"/>
      <c r="AN1363" s="1"/>
      <c r="AO1363" s="1"/>
      <c r="AP1363" s="1"/>
      <c r="AQ1363" s="1"/>
      <c r="AR1363" s="1"/>
      <c r="AS1363" s="1"/>
      <c r="AT1363" s="1"/>
      <c r="AU1363" s="1"/>
      <c r="AV1363" s="1"/>
      <c r="AW1363" s="1"/>
      <c r="AX1363" s="1"/>
      <c r="AY1363" s="1"/>
      <c r="AZ1363" s="1"/>
      <c r="BA1363" s="1"/>
      <c r="BB1363" s="1"/>
      <c r="BC1363" s="1"/>
      <c r="BD1363" s="1"/>
      <c r="BE1363" s="1"/>
      <c r="BF1363" s="1"/>
      <c r="BG1363" s="1"/>
      <c r="BH1363" s="1"/>
      <c r="BI1363" s="1"/>
      <c r="BJ1363" s="1"/>
      <c r="BK1363" s="1"/>
      <c r="BL1363" s="1"/>
      <c r="BM1363" s="1"/>
      <c r="BN1363" s="1"/>
      <c r="BO1363" s="1"/>
      <c r="BP1363" s="1"/>
      <c r="BQ1363" s="1"/>
      <c r="BR1363" s="1"/>
      <c r="BS1363" s="1"/>
      <c r="BT1363" s="1"/>
      <c r="BU1363" s="1"/>
      <c r="BV1363" s="1"/>
      <c r="BW1363" s="1"/>
      <c r="BX1363" s="1"/>
      <c r="BY1363" s="1"/>
      <c r="BZ1363" s="1"/>
      <c r="CA1363" s="1"/>
      <c r="CB1363" s="1"/>
      <c r="CC1363" s="1"/>
      <c r="CD1363" s="1"/>
      <c r="CE1363" s="1"/>
      <c r="CF1363" s="1"/>
      <c r="CG1363" s="1"/>
      <c r="CH1363" s="1"/>
      <c r="CI1363" s="1"/>
      <c r="CJ1363" s="1"/>
      <c r="CK1363" s="1"/>
      <c r="CL1363" s="1"/>
      <c r="CM1363" s="1"/>
      <c r="CN1363" s="1"/>
      <c r="CO1363" s="1"/>
      <c r="CP1363" s="1"/>
      <c r="CQ1363" s="1"/>
      <c r="CR1363" s="1"/>
      <c r="CS1363" s="1"/>
      <c r="CT1363" s="1"/>
      <c r="CU1363" s="1"/>
      <c r="CV1363" s="1"/>
      <c r="CW1363" s="1"/>
    </row>
    <row r="1364" spans="1:101" s="9" customFormat="1" ht="15" customHeight="1">
      <c r="A1364" s="26"/>
      <c r="B1364" s="1"/>
      <c r="D1364" s="3"/>
      <c r="E1364" s="3"/>
      <c r="F1364" s="3"/>
      <c r="G1364" s="3"/>
      <c r="H1364" s="3"/>
      <c r="I1364" s="1"/>
      <c r="J1364" s="1"/>
      <c r="K1364" s="1"/>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1"/>
      <c r="AI1364" s="1"/>
      <c r="AJ1364" s="1"/>
      <c r="AK1364" s="1"/>
      <c r="AL1364" s="1"/>
      <c r="AM1364" s="1"/>
      <c r="AN1364" s="1"/>
      <c r="AO1364" s="1"/>
      <c r="AP1364" s="1"/>
      <c r="AQ1364" s="1"/>
      <c r="AR1364" s="1"/>
      <c r="AS1364" s="1"/>
      <c r="AT1364" s="1"/>
      <c r="AU1364" s="1"/>
      <c r="AV1364" s="1"/>
      <c r="AW1364" s="1"/>
      <c r="AX1364" s="1"/>
      <c r="AY1364" s="1"/>
      <c r="AZ1364" s="1"/>
      <c r="BA1364" s="1"/>
      <c r="BB1364" s="1"/>
      <c r="BC1364" s="1"/>
      <c r="BD1364" s="1"/>
      <c r="BE1364" s="1"/>
      <c r="BF1364" s="1"/>
      <c r="BG1364" s="1"/>
      <c r="BH1364" s="1"/>
      <c r="BI1364" s="1"/>
      <c r="BJ1364" s="1"/>
      <c r="BK1364" s="1"/>
      <c r="BL1364" s="1"/>
      <c r="BM1364" s="1"/>
      <c r="BN1364" s="1"/>
      <c r="BO1364" s="1"/>
      <c r="BP1364" s="1"/>
      <c r="BQ1364" s="1"/>
      <c r="BR1364" s="1"/>
      <c r="BS1364" s="1"/>
      <c r="BT1364" s="1"/>
      <c r="BU1364" s="1"/>
      <c r="BV1364" s="1"/>
      <c r="BW1364" s="1"/>
      <c r="BX1364" s="1"/>
      <c r="BY1364" s="1"/>
      <c r="BZ1364" s="1"/>
      <c r="CA1364" s="1"/>
      <c r="CB1364" s="1"/>
      <c r="CC1364" s="1"/>
      <c r="CD1364" s="1"/>
      <c r="CE1364" s="1"/>
      <c r="CF1364" s="1"/>
      <c r="CG1364" s="1"/>
      <c r="CH1364" s="1"/>
      <c r="CI1364" s="1"/>
      <c r="CJ1364" s="1"/>
      <c r="CK1364" s="1"/>
      <c r="CL1364" s="1"/>
      <c r="CM1364" s="1"/>
      <c r="CN1364" s="1"/>
      <c r="CO1364" s="1"/>
      <c r="CP1364" s="1"/>
      <c r="CQ1364" s="1"/>
      <c r="CR1364" s="1"/>
      <c r="CS1364" s="1"/>
      <c r="CT1364" s="1"/>
      <c r="CU1364" s="1"/>
      <c r="CV1364" s="1"/>
      <c r="CW1364" s="1"/>
    </row>
    <row r="1365" spans="1:101" s="9" customFormat="1" ht="15" customHeight="1">
      <c r="A1365" s="26"/>
      <c r="B1365" s="1"/>
      <c r="D1365" s="3"/>
      <c r="E1365" s="3"/>
      <c r="F1365" s="3"/>
      <c r="G1365" s="3"/>
      <c r="H1365" s="3"/>
      <c r="I1365" s="1"/>
      <c r="J1365" s="1"/>
      <c r="K1365" s="1"/>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1"/>
      <c r="AI1365" s="1"/>
      <c r="AJ1365" s="1"/>
      <c r="AK1365" s="1"/>
      <c r="AL1365" s="1"/>
      <c r="AM1365" s="1"/>
      <c r="AN1365" s="1"/>
      <c r="AO1365" s="1"/>
      <c r="AP1365" s="1"/>
      <c r="AQ1365" s="1"/>
      <c r="AR1365" s="1"/>
      <c r="AS1365" s="1"/>
      <c r="AT1365" s="1"/>
      <c r="AU1365" s="1"/>
      <c r="AV1365" s="1"/>
      <c r="AW1365" s="1"/>
      <c r="AX1365" s="1"/>
      <c r="AY1365" s="1"/>
      <c r="AZ1365" s="1"/>
      <c r="BA1365" s="1"/>
      <c r="BB1365" s="1"/>
      <c r="BC1365" s="1"/>
      <c r="BD1365" s="1"/>
      <c r="BE1365" s="1"/>
      <c r="BF1365" s="1"/>
      <c r="BG1365" s="1"/>
      <c r="BH1365" s="1"/>
      <c r="BI1365" s="1"/>
      <c r="BJ1365" s="1"/>
      <c r="BK1365" s="1"/>
      <c r="BL1365" s="1"/>
      <c r="BM1365" s="1"/>
      <c r="BN1365" s="1"/>
      <c r="BO1365" s="1"/>
      <c r="BP1365" s="1"/>
      <c r="BQ1365" s="1"/>
      <c r="BR1365" s="1"/>
      <c r="BS1365" s="1"/>
      <c r="BT1365" s="1"/>
      <c r="BU1365" s="1"/>
      <c r="BV1365" s="1"/>
      <c r="BW1365" s="1"/>
      <c r="BX1365" s="1"/>
      <c r="BY1365" s="1"/>
      <c r="BZ1365" s="1"/>
      <c r="CA1365" s="1"/>
      <c r="CB1365" s="1"/>
      <c r="CC1365" s="1"/>
      <c r="CD1365" s="1"/>
      <c r="CE1365" s="1"/>
      <c r="CF1365" s="1"/>
      <c r="CG1365" s="1"/>
      <c r="CH1365" s="1"/>
      <c r="CI1365" s="1"/>
      <c r="CJ1365" s="1"/>
      <c r="CK1365" s="1"/>
      <c r="CL1365" s="1"/>
      <c r="CM1365" s="1"/>
      <c r="CN1365" s="1"/>
      <c r="CO1365" s="1"/>
      <c r="CP1365" s="1"/>
      <c r="CQ1365" s="1"/>
      <c r="CR1365" s="1"/>
      <c r="CS1365" s="1"/>
      <c r="CT1365" s="1"/>
      <c r="CU1365" s="1"/>
      <c r="CV1365" s="1"/>
      <c r="CW1365" s="1"/>
    </row>
    <row r="1366" spans="1:101" s="9" customFormat="1" ht="15" customHeight="1">
      <c r="A1366" s="26"/>
      <c r="B1366" s="1"/>
      <c r="D1366" s="3"/>
      <c r="E1366" s="3"/>
      <c r="F1366" s="3"/>
      <c r="G1366" s="3"/>
      <c r="H1366" s="3"/>
      <c r="I1366" s="1"/>
      <c r="J1366" s="1"/>
      <c r="K1366" s="1"/>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1"/>
      <c r="AI1366" s="1"/>
      <c r="AJ1366" s="1"/>
      <c r="AK1366" s="1"/>
      <c r="AL1366" s="1"/>
      <c r="AM1366" s="1"/>
      <c r="AN1366" s="1"/>
      <c r="AO1366" s="1"/>
      <c r="AP1366" s="1"/>
      <c r="AQ1366" s="1"/>
      <c r="AR1366" s="1"/>
      <c r="AS1366" s="1"/>
      <c r="AT1366" s="1"/>
      <c r="AU1366" s="1"/>
      <c r="AV1366" s="1"/>
      <c r="AW1366" s="1"/>
      <c r="AX1366" s="1"/>
      <c r="AY1366" s="1"/>
      <c r="AZ1366" s="1"/>
      <c r="BA1366" s="1"/>
      <c r="BB1366" s="1"/>
      <c r="BC1366" s="1"/>
      <c r="BD1366" s="1"/>
      <c r="BE1366" s="1"/>
      <c r="BF1366" s="1"/>
      <c r="BG1366" s="1"/>
      <c r="BH1366" s="1"/>
      <c r="BI1366" s="1"/>
      <c r="BJ1366" s="1"/>
      <c r="BK1366" s="1"/>
      <c r="BL1366" s="1"/>
      <c r="BM1366" s="1"/>
      <c r="BN1366" s="1"/>
      <c r="BO1366" s="1"/>
      <c r="BP1366" s="1"/>
      <c r="BQ1366" s="1"/>
      <c r="BR1366" s="1"/>
      <c r="BS1366" s="1"/>
      <c r="BT1366" s="1"/>
      <c r="BU1366" s="1"/>
      <c r="BV1366" s="1"/>
      <c r="BW1366" s="1"/>
      <c r="BX1366" s="1"/>
      <c r="BY1366" s="1"/>
      <c r="BZ1366" s="1"/>
      <c r="CA1366" s="1"/>
      <c r="CB1366" s="1"/>
      <c r="CC1366" s="1"/>
      <c r="CD1366" s="1"/>
      <c r="CE1366" s="1"/>
      <c r="CF1366" s="1"/>
      <c r="CG1366" s="1"/>
      <c r="CH1366" s="1"/>
      <c r="CI1366" s="1"/>
      <c r="CJ1366" s="1"/>
      <c r="CK1366" s="1"/>
      <c r="CL1366" s="1"/>
      <c r="CM1366" s="1"/>
      <c r="CN1366" s="1"/>
      <c r="CO1366" s="1"/>
      <c r="CP1366" s="1"/>
      <c r="CQ1366" s="1"/>
      <c r="CR1366" s="1"/>
      <c r="CS1366" s="1"/>
      <c r="CT1366" s="1"/>
      <c r="CU1366" s="1"/>
      <c r="CV1366" s="1"/>
      <c r="CW1366" s="1"/>
    </row>
    <row r="1367" spans="1:101" s="9" customFormat="1" ht="15" customHeight="1">
      <c r="A1367" s="26"/>
      <c r="B1367" s="1"/>
      <c r="D1367" s="3"/>
      <c r="E1367" s="3"/>
      <c r="F1367" s="3"/>
      <c r="G1367" s="3"/>
      <c r="H1367" s="3"/>
      <c r="I1367" s="1"/>
      <c r="J1367" s="1"/>
      <c r="K1367" s="1"/>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1"/>
      <c r="AI1367" s="1"/>
      <c r="AJ1367" s="1"/>
      <c r="AK1367" s="1"/>
      <c r="AL1367" s="1"/>
      <c r="AM1367" s="1"/>
      <c r="AN1367" s="1"/>
      <c r="AO1367" s="1"/>
      <c r="AP1367" s="1"/>
      <c r="AQ1367" s="1"/>
      <c r="AR1367" s="1"/>
      <c r="AS1367" s="1"/>
      <c r="AT1367" s="1"/>
      <c r="AU1367" s="1"/>
      <c r="AV1367" s="1"/>
      <c r="AW1367" s="1"/>
      <c r="AX1367" s="1"/>
      <c r="AY1367" s="1"/>
      <c r="AZ1367" s="1"/>
      <c r="BA1367" s="1"/>
      <c r="BB1367" s="1"/>
      <c r="BC1367" s="1"/>
      <c r="BD1367" s="1"/>
      <c r="BE1367" s="1"/>
      <c r="BF1367" s="1"/>
      <c r="BG1367" s="1"/>
      <c r="BH1367" s="1"/>
      <c r="BI1367" s="1"/>
      <c r="BJ1367" s="1"/>
      <c r="BK1367" s="1"/>
      <c r="BL1367" s="1"/>
      <c r="BM1367" s="1"/>
      <c r="BN1367" s="1"/>
      <c r="BO1367" s="1"/>
      <c r="BP1367" s="1"/>
      <c r="BQ1367" s="1"/>
      <c r="BR1367" s="1"/>
      <c r="BS1367" s="1"/>
      <c r="BT1367" s="1"/>
      <c r="BU1367" s="1"/>
      <c r="BV1367" s="1"/>
      <c r="BW1367" s="1"/>
      <c r="BX1367" s="1"/>
      <c r="BY1367" s="1"/>
      <c r="BZ1367" s="1"/>
      <c r="CA1367" s="1"/>
      <c r="CB1367" s="1"/>
      <c r="CC1367" s="1"/>
      <c r="CD1367" s="1"/>
      <c r="CE1367" s="1"/>
      <c r="CF1367" s="1"/>
      <c r="CG1367" s="1"/>
      <c r="CH1367" s="1"/>
      <c r="CI1367" s="1"/>
      <c r="CJ1367" s="1"/>
      <c r="CK1367" s="1"/>
      <c r="CL1367" s="1"/>
      <c r="CM1367" s="1"/>
      <c r="CN1367" s="1"/>
      <c r="CO1367" s="1"/>
      <c r="CP1367" s="1"/>
      <c r="CQ1367" s="1"/>
      <c r="CR1367" s="1"/>
      <c r="CS1367" s="1"/>
      <c r="CT1367" s="1"/>
      <c r="CU1367" s="1"/>
      <c r="CV1367" s="1"/>
      <c r="CW1367" s="1"/>
    </row>
    <row r="1368" spans="1:101" s="9" customFormat="1" ht="15" customHeight="1">
      <c r="A1368" s="26"/>
      <c r="B1368" s="1"/>
      <c r="D1368" s="3"/>
      <c r="E1368" s="3"/>
      <c r="F1368" s="3"/>
      <c r="G1368" s="3"/>
      <c r="H1368" s="3"/>
      <c r="I1368" s="1"/>
      <c r="J1368" s="1"/>
      <c r="K1368" s="1"/>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1"/>
      <c r="AI1368" s="1"/>
      <c r="AJ1368" s="1"/>
      <c r="AK1368" s="1"/>
      <c r="AL1368" s="1"/>
      <c r="AM1368" s="1"/>
      <c r="AN1368" s="1"/>
      <c r="AO1368" s="1"/>
      <c r="AP1368" s="1"/>
      <c r="AQ1368" s="1"/>
      <c r="AR1368" s="1"/>
      <c r="AS1368" s="1"/>
      <c r="AT1368" s="1"/>
      <c r="AU1368" s="1"/>
      <c r="AV1368" s="1"/>
      <c r="AW1368" s="1"/>
      <c r="AX1368" s="1"/>
      <c r="AY1368" s="1"/>
      <c r="AZ1368" s="1"/>
      <c r="BA1368" s="1"/>
      <c r="BB1368" s="1"/>
      <c r="BC1368" s="1"/>
      <c r="BD1368" s="1"/>
      <c r="BE1368" s="1"/>
      <c r="BF1368" s="1"/>
      <c r="BG1368" s="1"/>
      <c r="BH1368" s="1"/>
      <c r="BI1368" s="1"/>
      <c r="BJ1368" s="1"/>
      <c r="BK1368" s="1"/>
      <c r="BL1368" s="1"/>
      <c r="BM1368" s="1"/>
      <c r="BN1368" s="1"/>
      <c r="BO1368" s="1"/>
      <c r="BP1368" s="1"/>
      <c r="BQ1368" s="1"/>
      <c r="BR1368" s="1"/>
      <c r="BS1368" s="1"/>
      <c r="BT1368" s="1"/>
      <c r="BU1368" s="1"/>
      <c r="BV1368" s="1"/>
      <c r="BW1368" s="1"/>
      <c r="BX1368" s="1"/>
      <c r="BY1368" s="1"/>
      <c r="BZ1368" s="1"/>
      <c r="CA1368" s="1"/>
      <c r="CB1368" s="1"/>
      <c r="CC1368" s="1"/>
      <c r="CD1368" s="1"/>
      <c r="CE1368" s="1"/>
      <c r="CF1368" s="1"/>
      <c r="CG1368" s="1"/>
      <c r="CH1368" s="1"/>
      <c r="CI1368" s="1"/>
      <c r="CJ1368" s="1"/>
      <c r="CK1368" s="1"/>
      <c r="CL1368" s="1"/>
      <c r="CM1368" s="1"/>
      <c r="CN1368" s="1"/>
      <c r="CO1368" s="1"/>
      <c r="CP1368" s="1"/>
      <c r="CQ1368" s="1"/>
      <c r="CR1368" s="1"/>
      <c r="CS1368" s="1"/>
      <c r="CT1368" s="1"/>
      <c r="CU1368" s="1"/>
      <c r="CV1368" s="1"/>
      <c r="CW1368" s="1"/>
    </row>
    <row r="1369" spans="1:101" s="9" customFormat="1" ht="15" customHeight="1">
      <c r="A1369" s="26"/>
      <c r="B1369" s="1"/>
      <c r="D1369" s="3"/>
      <c r="E1369" s="3"/>
      <c r="F1369" s="3"/>
      <c r="G1369" s="3"/>
      <c r="H1369" s="3"/>
      <c r="I1369" s="1"/>
      <c r="J1369" s="1"/>
      <c r="K1369" s="1"/>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1"/>
      <c r="AI1369" s="1"/>
      <c r="AJ1369" s="1"/>
      <c r="AK1369" s="1"/>
      <c r="AL1369" s="1"/>
      <c r="AM1369" s="1"/>
      <c r="AN1369" s="1"/>
      <c r="AO1369" s="1"/>
      <c r="AP1369" s="1"/>
      <c r="AQ1369" s="1"/>
      <c r="AR1369" s="1"/>
      <c r="AS1369" s="1"/>
      <c r="AT1369" s="1"/>
      <c r="AU1369" s="1"/>
      <c r="AV1369" s="1"/>
      <c r="AW1369" s="1"/>
      <c r="AX1369" s="1"/>
      <c r="AY1369" s="1"/>
      <c r="AZ1369" s="1"/>
      <c r="BA1369" s="1"/>
      <c r="BB1369" s="1"/>
      <c r="BC1369" s="1"/>
      <c r="BD1369" s="1"/>
      <c r="BE1369" s="1"/>
      <c r="BF1369" s="1"/>
      <c r="BG1369" s="1"/>
      <c r="BH1369" s="1"/>
      <c r="BI1369" s="1"/>
      <c r="BJ1369" s="1"/>
      <c r="BK1369" s="1"/>
      <c r="BL1369" s="1"/>
      <c r="BM1369" s="1"/>
      <c r="BN1369" s="1"/>
      <c r="BO1369" s="1"/>
      <c r="BP1369" s="1"/>
      <c r="BQ1369" s="1"/>
      <c r="BR1369" s="1"/>
      <c r="BS1369" s="1"/>
      <c r="BT1369" s="1"/>
      <c r="BU1369" s="1"/>
      <c r="BV1369" s="1"/>
      <c r="BW1369" s="1"/>
      <c r="BX1369" s="1"/>
      <c r="BY1369" s="1"/>
      <c r="BZ1369" s="1"/>
      <c r="CA1369" s="1"/>
      <c r="CB1369" s="1"/>
      <c r="CC1369" s="1"/>
      <c r="CD1369" s="1"/>
      <c r="CE1369" s="1"/>
      <c r="CF1369" s="1"/>
      <c r="CG1369" s="1"/>
      <c r="CH1369" s="1"/>
      <c r="CI1369" s="1"/>
      <c r="CJ1369" s="1"/>
      <c r="CK1369" s="1"/>
      <c r="CL1369" s="1"/>
      <c r="CM1369" s="1"/>
      <c r="CN1369" s="1"/>
      <c r="CO1369" s="1"/>
      <c r="CP1369" s="1"/>
      <c r="CQ1369" s="1"/>
      <c r="CR1369" s="1"/>
      <c r="CS1369" s="1"/>
      <c r="CT1369" s="1"/>
      <c r="CU1369" s="1"/>
      <c r="CV1369" s="1"/>
      <c r="CW1369" s="1"/>
    </row>
    <row r="1370" spans="1:101" s="9" customFormat="1" ht="15" customHeight="1">
      <c r="A1370" s="26"/>
      <c r="B1370" s="1"/>
      <c r="D1370" s="3"/>
      <c r="E1370" s="3"/>
      <c r="F1370" s="3"/>
      <c r="G1370" s="3"/>
      <c r="H1370" s="3"/>
      <c r="I1370" s="1"/>
      <c r="J1370" s="1"/>
      <c r="K1370" s="1"/>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1"/>
      <c r="AI1370" s="1"/>
      <c r="AJ1370" s="1"/>
      <c r="AK1370" s="1"/>
      <c r="AL1370" s="1"/>
      <c r="AM1370" s="1"/>
      <c r="AN1370" s="1"/>
      <c r="AO1370" s="1"/>
      <c r="AP1370" s="1"/>
      <c r="AQ1370" s="1"/>
      <c r="AR1370" s="1"/>
      <c r="AS1370" s="1"/>
      <c r="AT1370" s="1"/>
      <c r="AU1370" s="1"/>
      <c r="AV1370" s="1"/>
      <c r="AW1370" s="1"/>
      <c r="AX1370" s="1"/>
      <c r="AY1370" s="1"/>
      <c r="AZ1370" s="1"/>
      <c r="BA1370" s="1"/>
      <c r="BB1370" s="1"/>
      <c r="BC1370" s="1"/>
      <c r="BD1370" s="1"/>
      <c r="BE1370" s="1"/>
      <c r="BF1370" s="1"/>
      <c r="BG1370" s="1"/>
      <c r="BH1370" s="1"/>
      <c r="BI1370" s="1"/>
      <c r="BJ1370" s="1"/>
      <c r="BK1370" s="1"/>
      <c r="BL1370" s="1"/>
      <c r="BM1370" s="1"/>
      <c r="BN1370" s="1"/>
      <c r="BO1370" s="1"/>
      <c r="BP1370" s="1"/>
      <c r="BQ1370" s="1"/>
      <c r="BR1370" s="1"/>
      <c r="BS1370" s="1"/>
      <c r="BT1370" s="1"/>
      <c r="BU1370" s="1"/>
      <c r="BV1370" s="1"/>
      <c r="BW1370" s="1"/>
      <c r="BX1370" s="1"/>
      <c r="BY1370" s="1"/>
      <c r="BZ1370" s="1"/>
      <c r="CA1370" s="1"/>
      <c r="CB1370" s="1"/>
      <c r="CC1370" s="1"/>
      <c r="CD1370" s="1"/>
      <c r="CE1370" s="1"/>
      <c r="CF1370" s="1"/>
      <c r="CG1370" s="1"/>
      <c r="CH1370" s="1"/>
      <c r="CI1370" s="1"/>
      <c r="CJ1370" s="1"/>
      <c r="CK1370" s="1"/>
      <c r="CL1370" s="1"/>
      <c r="CM1370" s="1"/>
      <c r="CN1370" s="1"/>
      <c r="CO1370" s="1"/>
      <c r="CP1370" s="1"/>
      <c r="CQ1370" s="1"/>
      <c r="CR1370" s="1"/>
      <c r="CS1370" s="1"/>
      <c r="CT1370" s="1"/>
      <c r="CU1370" s="1"/>
      <c r="CV1370" s="1"/>
      <c r="CW1370" s="1"/>
    </row>
    <row r="1371" spans="1:101" s="9" customFormat="1" ht="15" customHeight="1">
      <c r="A1371" s="26"/>
      <c r="B1371" s="1"/>
      <c r="D1371" s="3"/>
      <c r="E1371" s="3"/>
      <c r="F1371" s="3"/>
      <c r="G1371" s="3"/>
      <c r="H1371" s="3"/>
      <c r="I1371" s="1"/>
      <c r="J1371" s="1"/>
      <c r="K1371" s="1"/>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1"/>
      <c r="AI1371" s="1"/>
      <c r="AJ1371" s="1"/>
      <c r="AK1371" s="1"/>
      <c r="AL1371" s="1"/>
      <c r="AM1371" s="1"/>
      <c r="AN1371" s="1"/>
      <c r="AO1371" s="1"/>
      <c r="AP1371" s="1"/>
      <c r="AQ1371" s="1"/>
      <c r="AR1371" s="1"/>
      <c r="AS1371" s="1"/>
      <c r="AT1371" s="1"/>
      <c r="AU1371" s="1"/>
      <c r="AV1371" s="1"/>
      <c r="AW1371" s="1"/>
      <c r="AX1371" s="1"/>
      <c r="AY1371" s="1"/>
      <c r="AZ1371" s="1"/>
      <c r="BA1371" s="1"/>
      <c r="BB1371" s="1"/>
      <c r="BC1371" s="1"/>
      <c r="BD1371" s="1"/>
      <c r="BE1371" s="1"/>
      <c r="BF1371" s="1"/>
      <c r="BG1371" s="1"/>
      <c r="BH1371" s="1"/>
      <c r="BI1371" s="1"/>
      <c r="BJ1371" s="1"/>
      <c r="BK1371" s="1"/>
      <c r="BL1371" s="1"/>
      <c r="BM1371" s="1"/>
      <c r="BN1371" s="1"/>
      <c r="BO1371" s="1"/>
      <c r="BP1371" s="1"/>
      <c r="BQ1371" s="1"/>
      <c r="BR1371" s="1"/>
      <c r="BS1371" s="1"/>
      <c r="BT1371" s="1"/>
      <c r="BU1371" s="1"/>
      <c r="BV1371" s="1"/>
      <c r="BW1371" s="1"/>
      <c r="BX1371" s="1"/>
      <c r="BY1371" s="1"/>
      <c r="BZ1371" s="1"/>
      <c r="CA1371" s="1"/>
      <c r="CB1371" s="1"/>
      <c r="CC1371" s="1"/>
      <c r="CD1371" s="1"/>
      <c r="CE1371" s="1"/>
      <c r="CF1371" s="1"/>
      <c r="CG1371" s="1"/>
      <c r="CH1371" s="1"/>
      <c r="CI1371" s="1"/>
      <c r="CJ1371" s="1"/>
      <c r="CK1371" s="1"/>
      <c r="CL1371" s="1"/>
      <c r="CM1371" s="1"/>
      <c r="CN1371" s="1"/>
      <c r="CO1371" s="1"/>
      <c r="CP1371" s="1"/>
      <c r="CQ1371" s="1"/>
      <c r="CR1371" s="1"/>
      <c r="CS1371" s="1"/>
      <c r="CT1371" s="1"/>
      <c r="CU1371" s="1"/>
      <c r="CV1371" s="1"/>
      <c r="CW1371" s="1"/>
    </row>
    <row r="1372" spans="1:101" s="9" customFormat="1" ht="15" customHeight="1">
      <c r="A1372" s="26"/>
      <c r="B1372" s="1"/>
      <c r="D1372" s="3"/>
      <c r="E1372" s="3"/>
      <c r="F1372" s="3"/>
      <c r="G1372" s="3"/>
      <c r="H1372" s="3"/>
      <c r="I1372" s="1"/>
      <c r="J1372" s="1"/>
      <c r="K1372" s="1"/>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1"/>
      <c r="AI1372" s="1"/>
      <c r="AJ1372" s="1"/>
      <c r="AK1372" s="1"/>
      <c r="AL1372" s="1"/>
      <c r="AM1372" s="1"/>
      <c r="AN1372" s="1"/>
      <c r="AO1372" s="1"/>
      <c r="AP1372" s="1"/>
      <c r="AQ1372" s="1"/>
      <c r="AR1372" s="1"/>
      <c r="AS1372" s="1"/>
      <c r="AT1372" s="1"/>
      <c r="AU1372" s="1"/>
      <c r="AV1372" s="1"/>
      <c r="AW1372" s="1"/>
      <c r="AX1372" s="1"/>
      <c r="AY1372" s="1"/>
      <c r="AZ1372" s="1"/>
      <c r="BA1372" s="1"/>
      <c r="BB1372" s="1"/>
      <c r="BC1372" s="1"/>
      <c r="BD1372" s="1"/>
      <c r="BE1372" s="1"/>
      <c r="BF1372" s="1"/>
      <c r="BG1372" s="1"/>
      <c r="BH1372" s="1"/>
      <c r="BI1372" s="1"/>
      <c r="BJ1372" s="1"/>
      <c r="BK1372" s="1"/>
      <c r="BL1372" s="1"/>
      <c r="BM1372" s="1"/>
      <c r="BN1372" s="1"/>
      <c r="BO1372" s="1"/>
      <c r="BP1372" s="1"/>
      <c r="BQ1372" s="1"/>
      <c r="BR1372" s="1"/>
      <c r="BS1372" s="1"/>
      <c r="BT1372" s="1"/>
      <c r="BU1372" s="1"/>
      <c r="BV1372" s="1"/>
      <c r="BW1372" s="1"/>
      <c r="BX1372" s="1"/>
      <c r="BY1372" s="1"/>
      <c r="BZ1372" s="1"/>
      <c r="CA1372" s="1"/>
      <c r="CB1372" s="1"/>
      <c r="CC1372" s="1"/>
      <c r="CD1372" s="1"/>
      <c r="CE1372" s="1"/>
      <c r="CF1372" s="1"/>
      <c r="CG1372" s="1"/>
      <c r="CH1372" s="1"/>
      <c r="CI1372" s="1"/>
      <c r="CJ1372" s="1"/>
      <c r="CK1372" s="1"/>
      <c r="CL1372" s="1"/>
      <c r="CM1372" s="1"/>
      <c r="CN1372" s="1"/>
      <c r="CO1372" s="1"/>
      <c r="CP1372" s="1"/>
      <c r="CQ1372" s="1"/>
      <c r="CR1372" s="1"/>
      <c r="CS1372" s="1"/>
      <c r="CT1372" s="1"/>
      <c r="CU1372" s="1"/>
      <c r="CV1372" s="1"/>
      <c r="CW1372" s="1"/>
    </row>
    <row r="1373" spans="1:101" s="9" customFormat="1" ht="15" customHeight="1">
      <c r="A1373" s="26"/>
      <c r="B1373" s="1"/>
      <c r="D1373" s="3"/>
      <c r="E1373" s="3"/>
      <c r="F1373" s="3"/>
      <c r="G1373" s="3"/>
      <c r="H1373" s="3"/>
      <c r="I1373" s="1"/>
      <c r="J1373" s="1"/>
      <c r="K1373" s="1"/>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1"/>
      <c r="AI1373" s="1"/>
      <c r="AJ1373" s="1"/>
      <c r="AK1373" s="1"/>
      <c r="AL1373" s="1"/>
      <c r="AM1373" s="1"/>
      <c r="AN1373" s="1"/>
      <c r="AO1373" s="1"/>
      <c r="AP1373" s="1"/>
      <c r="AQ1373" s="1"/>
      <c r="AR1373" s="1"/>
      <c r="AS1373" s="1"/>
      <c r="AT1373" s="1"/>
      <c r="AU1373" s="1"/>
      <c r="AV1373" s="1"/>
      <c r="AW1373" s="1"/>
      <c r="AX1373" s="1"/>
      <c r="AY1373" s="1"/>
      <c r="AZ1373" s="1"/>
      <c r="BA1373" s="1"/>
      <c r="BB1373" s="1"/>
      <c r="BC1373" s="1"/>
      <c r="BD1373" s="1"/>
      <c r="BE1373" s="1"/>
      <c r="BF1373" s="1"/>
      <c r="BG1373" s="1"/>
      <c r="BH1373" s="1"/>
      <c r="BI1373" s="1"/>
      <c r="BJ1373" s="1"/>
      <c r="BK1373" s="1"/>
      <c r="BL1373" s="1"/>
      <c r="BM1373" s="1"/>
      <c r="BN1373" s="1"/>
      <c r="BO1373" s="1"/>
      <c r="BP1373" s="1"/>
      <c r="BQ1373" s="1"/>
      <c r="BR1373" s="1"/>
      <c r="BS1373" s="1"/>
      <c r="BT1373" s="1"/>
      <c r="BU1373" s="1"/>
      <c r="BV1373" s="1"/>
      <c r="BW1373" s="1"/>
      <c r="BX1373" s="1"/>
      <c r="BY1373" s="1"/>
      <c r="BZ1373" s="1"/>
      <c r="CA1373" s="1"/>
      <c r="CB1373" s="1"/>
      <c r="CC1373" s="1"/>
      <c r="CD1373" s="1"/>
      <c r="CE1373" s="1"/>
      <c r="CF1373" s="1"/>
      <c r="CG1373" s="1"/>
      <c r="CH1373" s="1"/>
      <c r="CI1373" s="1"/>
      <c r="CJ1373" s="1"/>
      <c r="CK1373" s="1"/>
      <c r="CL1373" s="1"/>
      <c r="CM1373" s="1"/>
      <c r="CN1373" s="1"/>
      <c r="CO1373" s="1"/>
      <c r="CP1373" s="1"/>
      <c r="CQ1373" s="1"/>
      <c r="CR1373" s="1"/>
      <c r="CS1373" s="1"/>
      <c r="CT1373" s="1"/>
      <c r="CU1373" s="1"/>
      <c r="CV1373" s="1"/>
      <c r="CW1373" s="1"/>
    </row>
    <row r="1374" spans="1:101" s="9" customFormat="1" ht="15" customHeight="1">
      <c r="A1374" s="26"/>
      <c r="B1374" s="1"/>
      <c r="D1374" s="3"/>
      <c r="E1374" s="3"/>
      <c r="F1374" s="3"/>
      <c r="G1374" s="3"/>
      <c r="H1374" s="3"/>
      <c r="I1374" s="1"/>
      <c r="J1374" s="1"/>
      <c r="K1374" s="1"/>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1"/>
      <c r="AI1374" s="1"/>
      <c r="AJ1374" s="1"/>
      <c r="AK1374" s="1"/>
      <c r="AL1374" s="1"/>
      <c r="AM1374" s="1"/>
      <c r="AN1374" s="1"/>
      <c r="AO1374" s="1"/>
      <c r="AP1374" s="1"/>
      <c r="AQ1374" s="1"/>
      <c r="AR1374" s="1"/>
      <c r="AS1374" s="1"/>
      <c r="AT1374" s="1"/>
      <c r="AU1374" s="1"/>
      <c r="AV1374" s="1"/>
      <c r="AW1374" s="1"/>
      <c r="AX1374" s="1"/>
      <c r="AY1374" s="1"/>
      <c r="AZ1374" s="1"/>
      <c r="BA1374" s="1"/>
      <c r="BB1374" s="1"/>
      <c r="BC1374" s="1"/>
      <c r="BD1374" s="1"/>
      <c r="BE1374" s="1"/>
      <c r="BF1374" s="1"/>
      <c r="BG1374" s="1"/>
      <c r="BH1374" s="1"/>
      <c r="BI1374" s="1"/>
      <c r="BJ1374" s="1"/>
      <c r="BK1374" s="1"/>
      <c r="BL1374" s="1"/>
      <c r="BM1374" s="1"/>
      <c r="BN1374" s="1"/>
      <c r="BO1374" s="1"/>
      <c r="BP1374" s="1"/>
      <c r="BQ1374" s="1"/>
      <c r="BR1374" s="1"/>
      <c r="BS1374" s="1"/>
      <c r="BT1374" s="1"/>
      <c r="BU1374" s="1"/>
      <c r="BV1374" s="1"/>
      <c r="BW1374" s="1"/>
      <c r="BX1374" s="1"/>
      <c r="BY1374" s="1"/>
      <c r="BZ1374" s="1"/>
      <c r="CA1374" s="1"/>
      <c r="CB1374" s="1"/>
      <c r="CC1374" s="1"/>
      <c r="CD1374" s="1"/>
      <c r="CE1374" s="1"/>
      <c r="CF1374" s="1"/>
      <c r="CG1374" s="1"/>
      <c r="CH1374" s="1"/>
      <c r="CI1374" s="1"/>
      <c r="CJ1374" s="1"/>
      <c r="CK1374" s="1"/>
      <c r="CL1374" s="1"/>
      <c r="CM1374" s="1"/>
      <c r="CN1374" s="1"/>
      <c r="CO1374" s="1"/>
      <c r="CP1374" s="1"/>
      <c r="CQ1374" s="1"/>
      <c r="CR1374" s="1"/>
      <c r="CS1374" s="1"/>
      <c r="CT1374" s="1"/>
      <c r="CU1374" s="1"/>
      <c r="CV1374" s="1"/>
      <c r="CW1374" s="1"/>
    </row>
    <row r="1375" spans="1:101" s="9" customFormat="1" ht="15" customHeight="1">
      <c r="A1375" s="26"/>
      <c r="B1375" s="1"/>
      <c r="D1375" s="3"/>
      <c r="E1375" s="3"/>
      <c r="F1375" s="3"/>
      <c r="G1375" s="3"/>
      <c r="H1375" s="3"/>
      <c r="I1375" s="1"/>
      <c r="J1375" s="1"/>
      <c r="K1375" s="1"/>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1"/>
      <c r="AI1375" s="1"/>
      <c r="AJ1375" s="1"/>
      <c r="AK1375" s="1"/>
      <c r="AL1375" s="1"/>
      <c r="AM1375" s="1"/>
      <c r="AN1375" s="1"/>
      <c r="AO1375" s="1"/>
      <c r="AP1375" s="1"/>
      <c r="AQ1375" s="1"/>
      <c r="AR1375" s="1"/>
      <c r="AS1375" s="1"/>
      <c r="AT1375" s="1"/>
      <c r="AU1375" s="1"/>
      <c r="AV1375" s="1"/>
      <c r="AW1375" s="1"/>
      <c r="AX1375" s="1"/>
      <c r="AY1375" s="1"/>
      <c r="AZ1375" s="1"/>
      <c r="BA1375" s="1"/>
      <c r="BB1375" s="1"/>
      <c r="BC1375" s="1"/>
      <c r="BD1375" s="1"/>
      <c r="BE1375" s="1"/>
      <c r="BF1375" s="1"/>
      <c r="BG1375" s="1"/>
      <c r="BH1375" s="1"/>
      <c r="BI1375" s="1"/>
      <c r="BJ1375" s="1"/>
      <c r="BK1375" s="1"/>
      <c r="BL1375" s="1"/>
      <c r="BM1375" s="1"/>
      <c r="BN1375" s="1"/>
      <c r="BO1375" s="1"/>
      <c r="BP1375" s="1"/>
      <c r="BQ1375" s="1"/>
      <c r="BR1375" s="1"/>
      <c r="BS1375" s="1"/>
      <c r="BT1375" s="1"/>
      <c r="BU1375" s="1"/>
      <c r="BV1375" s="1"/>
      <c r="BW1375" s="1"/>
      <c r="BX1375" s="1"/>
      <c r="BY1375" s="1"/>
      <c r="BZ1375" s="1"/>
      <c r="CA1375" s="1"/>
      <c r="CB1375" s="1"/>
      <c r="CC1375" s="1"/>
      <c r="CD1375" s="1"/>
      <c r="CE1375" s="1"/>
      <c r="CF1375" s="1"/>
      <c r="CG1375" s="1"/>
      <c r="CH1375" s="1"/>
      <c r="CI1375" s="1"/>
      <c r="CJ1375" s="1"/>
      <c r="CK1375" s="1"/>
      <c r="CL1375" s="1"/>
      <c r="CM1375" s="1"/>
      <c r="CN1375" s="1"/>
      <c r="CO1375" s="1"/>
      <c r="CP1375" s="1"/>
      <c r="CQ1375" s="1"/>
      <c r="CR1375" s="1"/>
      <c r="CS1375" s="1"/>
      <c r="CT1375" s="1"/>
      <c r="CU1375" s="1"/>
      <c r="CV1375" s="1"/>
      <c r="CW1375" s="1"/>
    </row>
    <row r="1376" spans="1:101" s="9" customFormat="1" ht="15" customHeight="1">
      <c r="A1376" s="26"/>
      <c r="B1376" s="1"/>
      <c r="D1376" s="3"/>
      <c r="E1376" s="3"/>
      <c r="F1376" s="3"/>
      <c r="G1376" s="3"/>
      <c r="H1376" s="3"/>
      <c r="I1376" s="1"/>
      <c r="J1376" s="1"/>
      <c r="K1376" s="1"/>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1"/>
      <c r="AI1376" s="1"/>
      <c r="AJ1376" s="1"/>
      <c r="AK1376" s="1"/>
      <c r="AL1376" s="1"/>
      <c r="AM1376" s="1"/>
      <c r="AN1376" s="1"/>
      <c r="AO1376" s="1"/>
      <c r="AP1376" s="1"/>
      <c r="AQ1376" s="1"/>
      <c r="AR1376" s="1"/>
      <c r="AS1376" s="1"/>
      <c r="AT1376" s="1"/>
      <c r="AU1376" s="1"/>
      <c r="AV1376" s="1"/>
      <c r="AW1376" s="1"/>
      <c r="AX1376" s="1"/>
      <c r="AY1376" s="1"/>
      <c r="AZ1376" s="1"/>
      <c r="BA1376" s="1"/>
      <c r="BB1376" s="1"/>
      <c r="BC1376" s="1"/>
      <c r="BD1376" s="1"/>
      <c r="BE1376" s="1"/>
      <c r="BF1376" s="1"/>
      <c r="BG1376" s="1"/>
      <c r="BH1376" s="1"/>
      <c r="BI1376" s="1"/>
      <c r="BJ1376" s="1"/>
      <c r="BK1376" s="1"/>
      <c r="BL1376" s="1"/>
      <c r="BM1376" s="1"/>
      <c r="BN1376" s="1"/>
      <c r="BO1376" s="1"/>
      <c r="BP1376" s="1"/>
      <c r="BQ1376" s="1"/>
      <c r="BR1376" s="1"/>
      <c r="BS1376" s="1"/>
      <c r="BT1376" s="1"/>
      <c r="BU1376" s="1"/>
      <c r="BV1376" s="1"/>
      <c r="BW1376" s="1"/>
      <c r="BX1376" s="1"/>
      <c r="BY1376" s="1"/>
      <c r="BZ1376" s="1"/>
      <c r="CA1376" s="1"/>
      <c r="CB1376" s="1"/>
      <c r="CC1376" s="1"/>
      <c r="CD1376" s="1"/>
      <c r="CE1376" s="1"/>
      <c r="CF1376" s="1"/>
      <c r="CG1376" s="1"/>
      <c r="CH1376" s="1"/>
      <c r="CI1376" s="1"/>
      <c r="CJ1376" s="1"/>
      <c r="CK1376" s="1"/>
      <c r="CL1376" s="1"/>
      <c r="CM1376" s="1"/>
      <c r="CN1376" s="1"/>
      <c r="CO1376" s="1"/>
      <c r="CP1376" s="1"/>
      <c r="CQ1376" s="1"/>
      <c r="CR1376" s="1"/>
      <c r="CS1376" s="1"/>
      <c r="CT1376" s="1"/>
      <c r="CU1376" s="1"/>
      <c r="CV1376" s="1"/>
      <c r="CW1376" s="1"/>
    </row>
    <row r="1377" spans="1:101" s="9" customFormat="1" ht="15" customHeight="1">
      <c r="A1377" s="26"/>
      <c r="B1377" s="1"/>
      <c r="D1377" s="3"/>
      <c r="E1377" s="3"/>
      <c r="F1377" s="3"/>
      <c r="G1377" s="3"/>
      <c r="H1377" s="3"/>
      <c r="I1377" s="1"/>
      <c r="J1377" s="1"/>
      <c r="K1377" s="1"/>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1"/>
      <c r="AI1377" s="1"/>
      <c r="AJ1377" s="1"/>
      <c r="AK1377" s="1"/>
      <c r="AL1377" s="1"/>
      <c r="AM1377" s="1"/>
      <c r="AN1377" s="1"/>
      <c r="AO1377" s="1"/>
      <c r="AP1377" s="1"/>
      <c r="AQ1377" s="1"/>
      <c r="AR1377" s="1"/>
      <c r="AS1377" s="1"/>
      <c r="AT1377" s="1"/>
      <c r="AU1377" s="1"/>
      <c r="AV1377" s="1"/>
      <c r="AW1377" s="1"/>
      <c r="AX1377" s="1"/>
      <c r="AY1377" s="1"/>
      <c r="AZ1377" s="1"/>
      <c r="BA1377" s="1"/>
      <c r="BB1377" s="1"/>
      <c r="BC1377" s="1"/>
      <c r="BD1377" s="1"/>
      <c r="BE1377" s="1"/>
      <c r="BF1377" s="1"/>
      <c r="BG1377" s="1"/>
      <c r="BH1377" s="1"/>
      <c r="BI1377" s="1"/>
      <c r="BJ1377" s="1"/>
      <c r="BK1377" s="1"/>
      <c r="BL1377" s="1"/>
      <c r="BM1377" s="1"/>
      <c r="BN1377" s="1"/>
      <c r="BO1377" s="1"/>
      <c r="BP1377" s="1"/>
      <c r="BQ1377" s="1"/>
      <c r="BR1377" s="1"/>
      <c r="BS1377" s="1"/>
      <c r="BT1377" s="1"/>
      <c r="BU1377" s="1"/>
      <c r="BV1377" s="1"/>
      <c r="BW1377" s="1"/>
      <c r="BX1377" s="1"/>
      <c r="BY1377" s="1"/>
      <c r="BZ1377" s="1"/>
      <c r="CA1377" s="1"/>
      <c r="CB1377" s="1"/>
      <c r="CC1377" s="1"/>
      <c r="CD1377" s="1"/>
      <c r="CE1377" s="1"/>
      <c r="CF1377" s="1"/>
      <c r="CG1377" s="1"/>
      <c r="CH1377" s="1"/>
      <c r="CI1377" s="1"/>
      <c r="CJ1377" s="1"/>
      <c r="CK1377" s="1"/>
      <c r="CL1377" s="1"/>
      <c r="CM1377" s="1"/>
      <c r="CN1377" s="1"/>
      <c r="CO1377" s="1"/>
      <c r="CP1377" s="1"/>
      <c r="CQ1377" s="1"/>
      <c r="CR1377" s="1"/>
      <c r="CS1377" s="1"/>
      <c r="CT1377" s="1"/>
      <c r="CU1377" s="1"/>
      <c r="CV1377" s="1"/>
      <c r="CW1377" s="1"/>
    </row>
    <row r="1378" spans="1:101" s="9" customFormat="1" ht="15" customHeight="1">
      <c r="A1378" s="26"/>
      <c r="B1378" s="1"/>
      <c r="D1378" s="3"/>
      <c r="E1378" s="3"/>
      <c r="F1378" s="3"/>
      <c r="G1378" s="3"/>
      <c r="H1378" s="3"/>
      <c r="I1378" s="1"/>
      <c r="J1378" s="1"/>
      <c r="K1378" s="1"/>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1"/>
      <c r="AI1378" s="1"/>
      <c r="AJ1378" s="1"/>
      <c r="AK1378" s="1"/>
      <c r="AL1378" s="1"/>
      <c r="AM1378" s="1"/>
      <c r="AN1378" s="1"/>
      <c r="AO1378" s="1"/>
      <c r="AP1378" s="1"/>
      <c r="AQ1378" s="1"/>
      <c r="AR1378" s="1"/>
      <c r="AS1378" s="1"/>
      <c r="AT1378" s="1"/>
      <c r="AU1378" s="1"/>
      <c r="AV1378" s="1"/>
      <c r="AW1378" s="1"/>
      <c r="AX1378" s="1"/>
      <c r="AY1378" s="1"/>
      <c r="AZ1378" s="1"/>
      <c r="BA1378" s="1"/>
      <c r="BB1378" s="1"/>
      <c r="BC1378" s="1"/>
      <c r="BD1378" s="1"/>
      <c r="BE1378" s="1"/>
      <c r="BF1378" s="1"/>
      <c r="BG1378" s="1"/>
      <c r="BH1378" s="1"/>
      <c r="BI1378" s="1"/>
      <c r="BJ1378" s="1"/>
      <c r="BK1378" s="1"/>
      <c r="BL1378" s="1"/>
      <c r="BM1378" s="1"/>
      <c r="BN1378" s="1"/>
      <c r="BO1378" s="1"/>
      <c r="BP1378" s="1"/>
      <c r="BQ1378" s="1"/>
      <c r="BR1378" s="1"/>
      <c r="BS1378" s="1"/>
      <c r="BT1378" s="1"/>
      <c r="BU1378" s="1"/>
      <c r="BV1378" s="1"/>
      <c r="BW1378" s="1"/>
      <c r="BX1378" s="1"/>
      <c r="BY1378" s="1"/>
      <c r="BZ1378" s="1"/>
      <c r="CA1378" s="1"/>
      <c r="CB1378" s="1"/>
      <c r="CC1378" s="1"/>
      <c r="CD1378" s="1"/>
      <c r="CE1378" s="1"/>
      <c r="CF1378" s="1"/>
      <c r="CG1378" s="1"/>
      <c r="CH1378" s="1"/>
      <c r="CI1378" s="1"/>
      <c r="CJ1378" s="1"/>
      <c r="CK1378" s="1"/>
      <c r="CL1378" s="1"/>
      <c r="CM1378" s="1"/>
      <c r="CN1378" s="1"/>
      <c r="CO1378" s="1"/>
      <c r="CP1378" s="1"/>
      <c r="CQ1378" s="1"/>
      <c r="CR1378" s="1"/>
      <c r="CS1378" s="1"/>
      <c r="CT1378" s="1"/>
      <c r="CU1378" s="1"/>
      <c r="CV1378" s="1"/>
      <c r="CW1378" s="1"/>
    </row>
    <row r="1379" spans="1:101" s="9" customFormat="1" ht="15" customHeight="1">
      <c r="A1379" s="26"/>
      <c r="B1379" s="1"/>
      <c r="D1379" s="3"/>
      <c r="E1379" s="3"/>
      <c r="F1379" s="3"/>
      <c r="G1379" s="3"/>
      <c r="H1379" s="3"/>
      <c r="I1379" s="1"/>
      <c r="J1379" s="1"/>
      <c r="K1379" s="1"/>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1"/>
      <c r="AI1379" s="1"/>
      <c r="AJ1379" s="1"/>
      <c r="AK1379" s="1"/>
      <c r="AL1379" s="1"/>
      <c r="AM1379" s="1"/>
      <c r="AN1379" s="1"/>
      <c r="AO1379" s="1"/>
      <c r="AP1379" s="1"/>
      <c r="AQ1379" s="1"/>
      <c r="AR1379" s="1"/>
      <c r="AS1379" s="1"/>
      <c r="AT1379" s="1"/>
      <c r="AU1379" s="1"/>
      <c r="AV1379" s="1"/>
      <c r="AW1379" s="1"/>
      <c r="AX1379" s="1"/>
      <c r="AY1379" s="1"/>
      <c r="AZ1379" s="1"/>
      <c r="BA1379" s="1"/>
      <c r="BB1379" s="1"/>
      <c r="BC1379" s="1"/>
      <c r="BD1379" s="1"/>
      <c r="BE1379" s="1"/>
      <c r="BF1379" s="1"/>
      <c r="BG1379" s="1"/>
      <c r="BH1379" s="1"/>
      <c r="BI1379" s="1"/>
      <c r="BJ1379" s="1"/>
      <c r="BK1379" s="1"/>
      <c r="BL1379" s="1"/>
      <c r="BM1379" s="1"/>
      <c r="BN1379" s="1"/>
      <c r="BO1379" s="1"/>
      <c r="BP1379" s="1"/>
      <c r="BQ1379" s="1"/>
      <c r="BR1379" s="1"/>
      <c r="BS1379" s="1"/>
      <c r="BT1379" s="1"/>
      <c r="BU1379" s="1"/>
      <c r="BV1379" s="1"/>
      <c r="BW1379" s="1"/>
      <c r="BX1379" s="1"/>
      <c r="BY1379" s="1"/>
      <c r="BZ1379" s="1"/>
      <c r="CA1379" s="1"/>
      <c r="CB1379" s="1"/>
      <c r="CC1379" s="1"/>
      <c r="CD1379" s="1"/>
      <c r="CE1379" s="1"/>
      <c r="CF1379" s="1"/>
      <c r="CG1379" s="1"/>
      <c r="CH1379" s="1"/>
      <c r="CI1379" s="1"/>
      <c r="CJ1379" s="1"/>
      <c r="CK1379" s="1"/>
      <c r="CL1379" s="1"/>
      <c r="CM1379" s="1"/>
      <c r="CN1379" s="1"/>
      <c r="CO1379" s="1"/>
      <c r="CP1379" s="1"/>
      <c r="CQ1379" s="1"/>
      <c r="CR1379" s="1"/>
      <c r="CS1379" s="1"/>
      <c r="CT1379" s="1"/>
      <c r="CU1379" s="1"/>
      <c r="CV1379" s="1"/>
      <c r="CW1379" s="1"/>
    </row>
    <row r="1380" spans="1:101" s="9" customFormat="1" ht="15" customHeight="1">
      <c r="A1380" s="26"/>
      <c r="B1380" s="1"/>
      <c r="D1380" s="3"/>
      <c r="E1380" s="3"/>
      <c r="F1380" s="3"/>
      <c r="G1380" s="3"/>
      <c r="H1380" s="3"/>
      <c r="I1380" s="1"/>
      <c r="J1380" s="1"/>
      <c r="K1380" s="1"/>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1"/>
      <c r="AI1380" s="1"/>
      <c r="AJ1380" s="1"/>
      <c r="AK1380" s="1"/>
      <c r="AL1380" s="1"/>
      <c r="AM1380" s="1"/>
      <c r="AN1380" s="1"/>
      <c r="AO1380" s="1"/>
      <c r="AP1380" s="1"/>
      <c r="AQ1380" s="1"/>
      <c r="AR1380" s="1"/>
      <c r="AS1380" s="1"/>
      <c r="AT1380" s="1"/>
      <c r="AU1380" s="1"/>
      <c r="AV1380" s="1"/>
      <c r="AW1380" s="1"/>
      <c r="AX1380" s="1"/>
      <c r="AY1380" s="1"/>
      <c r="AZ1380" s="1"/>
      <c r="BA1380" s="1"/>
      <c r="BB1380" s="1"/>
      <c r="BC1380" s="1"/>
      <c r="BD1380" s="1"/>
      <c r="BE1380" s="1"/>
      <c r="BF1380" s="1"/>
      <c r="BG1380" s="1"/>
      <c r="BH1380" s="1"/>
      <c r="BI1380" s="1"/>
      <c r="BJ1380" s="1"/>
      <c r="BK1380" s="1"/>
      <c r="BL1380" s="1"/>
      <c r="BM1380" s="1"/>
      <c r="BN1380" s="1"/>
      <c r="BO1380" s="1"/>
      <c r="BP1380" s="1"/>
      <c r="BQ1380" s="1"/>
      <c r="BR1380" s="1"/>
      <c r="BS1380" s="1"/>
      <c r="BT1380" s="1"/>
      <c r="BU1380" s="1"/>
      <c r="BV1380" s="1"/>
      <c r="BW1380" s="1"/>
      <c r="BX1380" s="1"/>
      <c r="BY1380" s="1"/>
      <c r="BZ1380" s="1"/>
      <c r="CA1380" s="1"/>
      <c r="CB1380" s="1"/>
      <c r="CC1380" s="1"/>
      <c r="CD1380" s="1"/>
      <c r="CE1380" s="1"/>
      <c r="CF1380" s="1"/>
      <c r="CG1380" s="1"/>
      <c r="CH1380" s="1"/>
      <c r="CI1380" s="1"/>
      <c r="CJ1380" s="1"/>
      <c r="CK1380" s="1"/>
      <c r="CL1380" s="1"/>
      <c r="CM1380" s="1"/>
      <c r="CN1380" s="1"/>
      <c r="CO1380" s="1"/>
      <c r="CP1380" s="1"/>
      <c r="CQ1380" s="1"/>
      <c r="CR1380" s="1"/>
      <c r="CS1380" s="1"/>
      <c r="CT1380" s="1"/>
      <c r="CU1380" s="1"/>
      <c r="CV1380" s="1"/>
      <c r="CW1380" s="1"/>
    </row>
    <row r="1381" spans="1:101" s="9" customFormat="1" ht="15" customHeight="1">
      <c r="A1381" s="26"/>
      <c r="B1381" s="1"/>
      <c r="D1381" s="3"/>
      <c r="E1381" s="3"/>
      <c r="F1381" s="3"/>
      <c r="G1381" s="3"/>
      <c r="H1381" s="3"/>
      <c r="I1381" s="1"/>
      <c r="J1381" s="1"/>
      <c r="K1381" s="1"/>
      <c r="L1381" s="1"/>
      <c r="M1381" s="1"/>
      <c r="N1381" s="1"/>
      <c r="O1381" s="1"/>
      <c r="P1381" s="1"/>
      <c r="Q1381" s="1"/>
      <c r="R1381" s="1"/>
      <c r="S1381" s="1"/>
      <c r="T1381" s="1"/>
      <c r="U1381" s="1"/>
      <c r="V1381" s="1"/>
      <c r="W1381" s="1"/>
      <c r="X1381" s="1"/>
      <c r="Y1381" s="1"/>
      <c r="Z1381" s="1"/>
      <c r="AA1381" s="1"/>
      <c r="AB1381" s="1"/>
      <c r="AC1381" s="1"/>
      <c r="AD1381" s="1"/>
      <c r="AE1381" s="1"/>
      <c r="AF1381" s="1"/>
      <c r="AG1381" s="1"/>
      <c r="AH1381" s="1"/>
      <c r="AI1381" s="1"/>
      <c r="AJ1381" s="1"/>
      <c r="AK1381" s="1"/>
      <c r="AL1381" s="1"/>
      <c r="AM1381" s="1"/>
      <c r="AN1381" s="1"/>
      <c r="AO1381" s="1"/>
      <c r="AP1381" s="1"/>
      <c r="AQ1381" s="1"/>
      <c r="AR1381" s="1"/>
      <c r="AS1381" s="1"/>
      <c r="AT1381" s="1"/>
      <c r="AU1381" s="1"/>
      <c r="AV1381" s="1"/>
      <c r="AW1381" s="1"/>
      <c r="AX1381" s="1"/>
      <c r="AY1381" s="1"/>
      <c r="AZ1381" s="1"/>
      <c r="BA1381" s="1"/>
      <c r="BB1381" s="1"/>
      <c r="BC1381" s="1"/>
      <c r="BD1381" s="1"/>
      <c r="BE1381" s="1"/>
      <c r="BF1381" s="1"/>
      <c r="BG1381" s="1"/>
      <c r="BH1381" s="1"/>
      <c r="BI1381" s="1"/>
      <c r="BJ1381" s="1"/>
      <c r="BK1381" s="1"/>
      <c r="BL1381" s="1"/>
      <c r="BM1381" s="1"/>
      <c r="BN1381" s="1"/>
      <c r="BO1381" s="1"/>
      <c r="BP1381" s="1"/>
      <c r="BQ1381" s="1"/>
      <c r="BR1381" s="1"/>
      <c r="BS1381" s="1"/>
      <c r="BT1381" s="1"/>
      <c r="BU1381" s="1"/>
      <c r="BV1381" s="1"/>
      <c r="BW1381" s="1"/>
      <c r="BX1381" s="1"/>
      <c r="BY1381" s="1"/>
      <c r="BZ1381" s="1"/>
      <c r="CA1381" s="1"/>
      <c r="CB1381" s="1"/>
      <c r="CC1381" s="1"/>
      <c r="CD1381" s="1"/>
      <c r="CE1381" s="1"/>
      <c r="CF1381" s="1"/>
      <c r="CG1381" s="1"/>
      <c r="CH1381" s="1"/>
      <c r="CI1381" s="1"/>
      <c r="CJ1381" s="1"/>
      <c r="CK1381" s="1"/>
      <c r="CL1381" s="1"/>
      <c r="CM1381" s="1"/>
      <c r="CN1381" s="1"/>
      <c r="CO1381" s="1"/>
      <c r="CP1381" s="1"/>
      <c r="CQ1381" s="1"/>
      <c r="CR1381" s="1"/>
      <c r="CS1381" s="1"/>
      <c r="CT1381" s="1"/>
      <c r="CU1381" s="1"/>
      <c r="CV1381" s="1"/>
      <c r="CW1381" s="1"/>
    </row>
    <row r="1382" spans="1:101" s="9" customFormat="1" ht="15" customHeight="1">
      <c r="A1382" s="26"/>
      <c r="B1382" s="1"/>
      <c r="D1382" s="3"/>
      <c r="E1382" s="3"/>
      <c r="F1382" s="3"/>
      <c r="G1382" s="3"/>
      <c r="H1382" s="3"/>
      <c r="I1382" s="1"/>
      <c r="J1382" s="1"/>
      <c r="K1382" s="1"/>
      <c r="L1382" s="1"/>
      <c r="M1382" s="1"/>
      <c r="N1382" s="1"/>
      <c r="O1382" s="1"/>
      <c r="P1382" s="1"/>
      <c r="Q1382" s="1"/>
      <c r="R1382" s="1"/>
      <c r="S1382" s="1"/>
      <c r="T1382" s="1"/>
      <c r="U1382" s="1"/>
      <c r="V1382" s="1"/>
      <c r="W1382" s="1"/>
      <c r="X1382" s="1"/>
      <c r="Y1382" s="1"/>
      <c r="Z1382" s="1"/>
      <c r="AA1382" s="1"/>
      <c r="AB1382" s="1"/>
      <c r="AC1382" s="1"/>
      <c r="AD1382" s="1"/>
      <c r="AE1382" s="1"/>
      <c r="AF1382" s="1"/>
      <c r="AG1382" s="1"/>
      <c r="AH1382" s="1"/>
      <c r="AI1382" s="1"/>
      <c r="AJ1382" s="1"/>
      <c r="AK1382" s="1"/>
      <c r="AL1382" s="1"/>
      <c r="AM1382" s="1"/>
      <c r="AN1382" s="1"/>
      <c r="AO1382" s="1"/>
      <c r="AP1382" s="1"/>
      <c r="AQ1382" s="1"/>
      <c r="AR1382" s="1"/>
      <c r="AS1382" s="1"/>
      <c r="AT1382" s="1"/>
      <c r="AU1382" s="1"/>
      <c r="AV1382" s="1"/>
      <c r="AW1382" s="1"/>
      <c r="AX1382" s="1"/>
      <c r="AY1382" s="1"/>
      <c r="AZ1382" s="1"/>
      <c r="BA1382" s="1"/>
      <c r="BB1382" s="1"/>
      <c r="BC1382" s="1"/>
      <c r="BD1382" s="1"/>
      <c r="BE1382" s="1"/>
      <c r="BF1382" s="1"/>
      <c r="BG1382" s="1"/>
      <c r="BH1382" s="1"/>
      <c r="BI1382" s="1"/>
      <c r="BJ1382" s="1"/>
      <c r="BK1382" s="1"/>
      <c r="BL1382" s="1"/>
      <c r="BM1382" s="1"/>
      <c r="BN1382" s="1"/>
      <c r="BO1382" s="1"/>
      <c r="BP1382" s="1"/>
      <c r="BQ1382" s="1"/>
      <c r="BR1382" s="1"/>
      <c r="BS1382" s="1"/>
      <c r="BT1382" s="1"/>
      <c r="BU1382" s="1"/>
      <c r="BV1382" s="1"/>
      <c r="BW1382" s="1"/>
      <c r="BX1382" s="1"/>
      <c r="BY1382" s="1"/>
      <c r="BZ1382" s="1"/>
      <c r="CA1382" s="1"/>
      <c r="CB1382" s="1"/>
      <c r="CC1382" s="1"/>
      <c r="CD1382" s="1"/>
      <c r="CE1382" s="1"/>
      <c r="CF1382" s="1"/>
      <c r="CG1382" s="1"/>
      <c r="CH1382" s="1"/>
      <c r="CI1382" s="1"/>
      <c r="CJ1382" s="1"/>
      <c r="CK1382" s="1"/>
      <c r="CL1382" s="1"/>
      <c r="CM1382" s="1"/>
      <c r="CN1382" s="1"/>
      <c r="CO1382" s="1"/>
      <c r="CP1382" s="1"/>
      <c r="CQ1382" s="1"/>
      <c r="CR1382" s="1"/>
      <c r="CS1382" s="1"/>
      <c r="CT1382" s="1"/>
      <c r="CU1382" s="1"/>
      <c r="CV1382" s="1"/>
      <c r="CW1382" s="1"/>
    </row>
    <row r="1383" spans="1:101" s="9" customFormat="1" ht="15" customHeight="1">
      <c r="A1383" s="26"/>
      <c r="B1383" s="1"/>
      <c r="D1383" s="3"/>
      <c r="E1383" s="3"/>
      <c r="F1383" s="3"/>
      <c r="G1383" s="3"/>
      <c r="H1383" s="3"/>
      <c r="I1383" s="1"/>
      <c r="J1383" s="1"/>
      <c r="K1383" s="1"/>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1"/>
      <c r="AI1383" s="1"/>
      <c r="AJ1383" s="1"/>
      <c r="AK1383" s="1"/>
      <c r="AL1383" s="1"/>
      <c r="AM1383" s="1"/>
      <c r="AN1383" s="1"/>
      <c r="AO1383" s="1"/>
      <c r="AP1383" s="1"/>
      <c r="AQ1383" s="1"/>
      <c r="AR1383" s="1"/>
      <c r="AS1383" s="1"/>
      <c r="AT1383" s="1"/>
      <c r="AU1383" s="1"/>
      <c r="AV1383" s="1"/>
      <c r="AW1383" s="1"/>
      <c r="AX1383" s="1"/>
      <c r="AY1383" s="1"/>
      <c r="AZ1383" s="1"/>
      <c r="BA1383" s="1"/>
      <c r="BB1383" s="1"/>
      <c r="BC1383" s="1"/>
      <c r="BD1383" s="1"/>
      <c r="BE1383" s="1"/>
      <c r="BF1383" s="1"/>
      <c r="BG1383" s="1"/>
      <c r="BH1383" s="1"/>
      <c r="BI1383" s="1"/>
      <c r="BJ1383" s="1"/>
      <c r="BK1383" s="1"/>
      <c r="BL1383" s="1"/>
      <c r="BM1383" s="1"/>
      <c r="BN1383" s="1"/>
      <c r="BO1383" s="1"/>
      <c r="BP1383" s="1"/>
      <c r="BQ1383" s="1"/>
      <c r="BR1383" s="1"/>
      <c r="BS1383" s="1"/>
      <c r="BT1383" s="1"/>
      <c r="BU1383" s="1"/>
      <c r="BV1383" s="1"/>
      <c r="BW1383" s="1"/>
      <c r="BX1383" s="1"/>
      <c r="BY1383" s="1"/>
      <c r="BZ1383" s="1"/>
      <c r="CA1383" s="1"/>
      <c r="CB1383" s="1"/>
      <c r="CC1383" s="1"/>
      <c r="CD1383" s="1"/>
      <c r="CE1383" s="1"/>
      <c r="CF1383" s="1"/>
      <c r="CG1383" s="1"/>
      <c r="CH1383" s="1"/>
      <c r="CI1383" s="1"/>
      <c r="CJ1383" s="1"/>
      <c r="CK1383" s="1"/>
      <c r="CL1383" s="1"/>
      <c r="CM1383" s="1"/>
      <c r="CN1383" s="1"/>
      <c r="CO1383" s="1"/>
      <c r="CP1383" s="1"/>
      <c r="CQ1383" s="1"/>
      <c r="CR1383" s="1"/>
      <c r="CS1383" s="1"/>
      <c r="CT1383" s="1"/>
      <c r="CU1383" s="1"/>
      <c r="CV1383" s="1"/>
      <c r="CW1383" s="1"/>
    </row>
    <row r="1384" spans="1:101" s="9" customFormat="1" ht="15" customHeight="1">
      <c r="A1384" s="26"/>
      <c r="B1384" s="1"/>
      <c r="D1384" s="3"/>
      <c r="E1384" s="3"/>
      <c r="F1384" s="3"/>
      <c r="G1384" s="3"/>
      <c r="H1384" s="3"/>
      <c r="I1384" s="1"/>
      <c r="J1384" s="1"/>
      <c r="K1384" s="1"/>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1"/>
      <c r="AI1384" s="1"/>
      <c r="AJ1384" s="1"/>
      <c r="AK1384" s="1"/>
      <c r="AL1384" s="1"/>
      <c r="AM1384" s="1"/>
      <c r="AN1384" s="1"/>
      <c r="AO1384" s="1"/>
      <c r="AP1384" s="1"/>
      <c r="AQ1384" s="1"/>
      <c r="AR1384" s="1"/>
      <c r="AS1384" s="1"/>
      <c r="AT1384" s="1"/>
      <c r="AU1384" s="1"/>
      <c r="AV1384" s="1"/>
      <c r="AW1384" s="1"/>
      <c r="AX1384" s="1"/>
      <c r="AY1384" s="1"/>
      <c r="AZ1384" s="1"/>
      <c r="BA1384" s="1"/>
      <c r="BB1384" s="1"/>
      <c r="BC1384" s="1"/>
      <c r="BD1384" s="1"/>
      <c r="BE1384" s="1"/>
      <c r="BF1384" s="1"/>
      <c r="BG1384" s="1"/>
      <c r="BH1384" s="1"/>
      <c r="BI1384" s="1"/>
      <c r="BJ1384" s="1"/>
      <c r="BK1384" s="1"/>
      <c r="BL1384" s="1"/>
      <c r="BM1384" s="1"/>
      <c r="BN1384" s="1"/>
      <c r="BO1384" s="1"/>
      <c r="BP1384" s="1"/>
      <c r="BQ1384" s="1"/>
      <c r="BR1384" s="1"/>
      <c r="BS1384" s="1"/>
      <c r="BT1384" s="1"/>
      <c r="BU1384" s="1"/>
      <c r="BV1384" s="1"/>
      <c r="BW1384" s="1"/>
      <c r="BX1384" s="1"/>
      <c r="BY1384" s="1"/>
      <c r="BZ1384" s="1"/>
      <c r="CA1384" s="1"/>
      <c r="CB1384" s="1"/>
      <c r="CC1384" s="1"/>
      <c r="CD1384" s="1"/>
      <c r="CE1384" s="1"/>
      <c r="CF1384" s="1"/>
      <c r="CG1384" s="1"/>
      <c r="CH1384" s="1"/>
      <c r="CI1384" s="1"/>
      <c r="CJ1384" s="1"/>
      <c r="CK1384" s="1"/>
      <c r="CL1384" s="1"/>
      <c r="CM1384" s="1"/>
      <c r="CN1384" s="1"/>
      <c r="CO1384" s="1"/>
      <c r="CP1384" s="1"/>
      <c r="CQ1384" s="1"/>
      <c r="CR1384" s="1"/>
      <c r="CS1384" s="1"/>
      <c r="CT1384" s="1"/>
      <c r="CU1384" s="1"/>
      <c r="CV1384" s="1"/>
      <c r="CW1384" s="1"/>
    </row>
    <row r="1385" spans="1:101" s="9" customFormat="1" ht="15" customHeight="1">
      <c r="A1385" s="26"/>
      <c r="B1385" s="1"/>
      <c r="D1385" s="3"/>
      <c r="E1385" s="3"/>
      <c r="F1385" s="3"/>
      <c r="G1385" s="3"/>
      <c r="H1385" s="3"/>
      <c r="I1385" s="1"/>
      <c r="J1385" s="1"/>
      <c r="K1385" s="1"/>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1"/>
      <c r="AI1385" s="1"/>
      <c r="AJ1385" s="1"/>
      <c r="AK1385" s="1"/>
      <c r="AL1385" s="1"/>
      <c r="AM1385" s="1"/>
      <c r="AN1385" s="1"/>
      <c r="AO1385" s="1"/>
      <c r="AP1385" s="1"/>
      <c r="AQ1385" s="1"/>
      <c r="AR1385" s="1"/>
      <c r="AS1385" s="1"/>
      <c r="AT1385" s="1"/>
      <c r="AU1385" s="1"/>
      <c r="AV1385" s="1"/>
      <c r="AW1385" s="1"/>
      <c r="AX1385" s="1"/>
      <c r="AY1385" s="1"/>
      <c r="AZ1385" s="1"/>
      <c r="BA1385" s="1"/>
      <c r="BB1385" s="1"/>
      <c r="BC1385" s="1"/>
      <c r="BD1385" s="1"/>
      <c r="BE1385" s="1"/>
      <c r="BF1385" s="1"/>
      <c r="BG1385" s="1"/>
      <c r="BH1385" s="1"/>
      <c r="BI1385" s="1"/>
      <c r="BJ1385" s="1"/>
      <c r="BK1385" s="1"/>
      <c r="BL1385" s="1"/>
      <c r="BM1385" s="1"/>
      <c r="BN1385" s="1"/>
      <c r="BO1385" s="1"/>
      <c r="BP1385" s="1"/>
      <c r="BQ1385" s="1"/>
      <c r="BR1385" s="1"/>
      <c r="BS1385" s="1"/>
      <c r="BT1385" s="1"/>
      <c r="BU1385" s="1"/>
      <c r="BV1385" s="1"/>
      <c r="BW1385" s="1"/>
      <c r="BX1385" s="1"/>
      <c r="BY1385" s="1"/>
      <c r="BZ1385" s="1"/>
      <c r="CA1385" s="1"/>
      <c r="CB1385" s="1"/>
      <c r="CC1385" s="1"/>
      <c r="CD1385" s="1"/>
      <c r="CE1385" s="1"/>
      <c r="CF1385" s="1"/>
      <c r="CG1385" s="1"/>
      <c r="CH1385" s="1"/>
      <c r="CI1385" s="1"/>
      <c r="CJ1385" s="1"/>
      <c r="CK1385" s="1"/>
      <c r="CL1385" s="1"/>
      <c r="CM1385" s="1"/>
      <c r="CN1385" s="1"/>
      <c r="CO1385" s="1"/>
      <c r="CP1385" s="1"/>
      <c r="CQ1385" s="1"/>
      <c r="CR1385" s="1"/>
      <c r="CS1385" s="1"/>
      <c r="CT1385" s="1"/>
      <c r="CU1385" s="1"/>
      <c r="CV1385" s="1"/>
      <c r="CW1385" s="1"/>
    </row>
    <row r="1386" spans="1:101" s="9" customFormat="1" ht="15" customHeight="1">
      <c r="A1386" s="26"/>
      <c r="B1386" s="1"/>
      <c r="D1386" s="3"/>
      <c r="E1386" s="3"/>
      <c r="F1386" s="3"/>
      <c r="G1386" s="3"/>
      <c r="H1386" s="3"/>
      <c r="I1386" s="1"/>
      <c r="J1386" s="1"/>
      <c r="K1386" s="1"/>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1"/>
      <c r="AI1386" s="1"/>
      <c r="AJ1386" s="1"/>
      <c r="AK1386" s="1"/>
      <c r="AL1386" s="1"/>
      <c r="AM1386" s="1"/>
      <c r="AN1386" s="1"/>
      <c r="AO1386" s="1"/>
      <c r="AP1386" s="1"/>
      <c r="AQ1386" s="1"/>
      <c r="AR1386" s="1"/>
      <c r="AS1386" s="1"/>
      <c r="AT1386" s="1"/>
      <c r="AU1386" s="1"/>
      <c r="AV1386" s="1"/>
      <c r="AW1386" s="1"/>
      <c r="AX1386" s="1"/>
      <c r="AY1386" s="1"/>
      <c r="AZ1386" s="1"/>
      <c r="BA1386" s="1"/>
      <c r="BB1386" s="1"/>
      <c r="BC1386" s="1"/>
      <c r="BD1386" s="1"/>
      <c r="BE1386" s="1"/>
      <c r="BF1386" s="1"/>
      <c r="BG1386" s="1"/>
      <c r="BH1386" s="1"/>
      <c r="BI1386" s="1"/>
      <c r="BJ1386" s="1"/>
      <c r="BK1386" s="1"/>
      <c r="BL1386" s="1"/>
      <c r="BM1386" s="1"/>
      <c r="BN1386" s="1"/>
      <c r="BO1386" s="1"/>
      <c r="BP1386" s="1"/>
      <c r="BQ1386" s="1"/>
      <c r="BR1386" s="1"/>
      <c r="BS1386" s="1"/>
      <c r="BT1386" s="1"/>
      <c r="BU1386" s="1"/>
      <c r="BV1386" s="1"/>
      <c r="BW1386" s="1"/>
      <c r="BX1386" s="1"/>
      <c r="BY1386" s="1"/>
      <c r="BZ1386" s="1"/>
      <c r="CA1386" s="1"/>
      <c r="CB1386" s="1"/>
      <c r="CC1386" s="1"/>
      <c r="CD1386" s="1"/>
      <c r="CE1386" s="1"/>
      <c r="CF1386" s="1"/>
      <c r="CG1386" s="1"/>
      <c r="CH1386" s="1"/>
      <c r="CI1386" s="1"/>
      <c r="CJ1386" s="1"/>
      <c r="CK1386" s="1"/>
      <c r="CL1386" s="1"/>
      <c r="CM1386" s="1"/>
      <c r="CN1386" s="1"/>
      <c r="CO1386" s="1"/>
      <c r="CP1386" s="1"/>
      <c r="CQ1386" s="1"/>
      <c r="CR1386" s="1"/>
      <c r="CS1386" s="1"/>
      <c r="CT1386" s="1"/>
      <c r="CU1386" s="1"/>
      <c r="CV1386" s="1"/>
      <c r="CW1386" s="1"/>
    </row>
    <row r="1387" spans="1:101" s="9" customFormat="1" ht="15" customHeight="1">
      <c r="A1387" s="26"/>
      <c r="B1387" s="1"/>
      <c r="D1387" s="3"/>
      <c r="E1387" s="3"/>
      <c r="F1387" s="3"/>
      <c r="G1387" s="3"/>
      <c r="H1387" s="3"/>
      <c r="I1387" s="1"/>
      <c r="J1387" s="1"/>
      <c r="K1387" s="1"/>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1"/>
      <c r="AI1387" s="1"/>
      <c r="AJ1387" s="1"/>
      <c r="AK1387" s="1"/>
      <c r="AL1387" s="1"/>
      <c r="AM1387" s="1"/>
      <c r="AN1387" s="1"/>
      <c r="AO1387" s="1"/>
      <c r="AP1387" s="1"/>
      <c r="AQ1387" s="1"/>
      <c r="AR1387" s="1"/>
      <c r="AS1387" s="1"/>
      <c r="AT1387" s="1"/>
      <c r="AU1387" s="1"/>
      <c r="AV1387" s="1"/>
      <c r="AW1387" s="1"/>
      <c r="AX1387" s="1"/>
      <c r="AY1387" s="1"/>
      <c r="AZ1387" s="1"/>
      <c r="BA1387" s="1"/>
      <c r="BB1387" s="1"/>
      <c r="BC1387" s="1"/>
      <c r="BD1387" s="1"/>
      <c r="BE1387" s="1"/>
      <c r="BF1387" s="1"/>
      <c r="BG1387" s="1"/>
      <c r="BH1387" s="1"/>
      <c r="BI1387" s="1"/>
      <c r="BJ1387" s="1"/>
      <c r="BK1387" s="1"/>
      <c r="BL1387" s="1"/>
      <c r="BM1387" s="1"/>
      <c r="BN1387" s="1"/>
      <c r="BO1387" s="1"/>
      <c r="BP1387" s="1"/>
      <c r="BQ1387" s="1"/>
      <c r="BR1387" s="1"/>
      <c r="BS1387" s="1"/>
      <c r="BT1387" s="1"/>
      <c r="BU1387" s="1"/>
      <c r="BV1387" s="1"/>
      <c r="BW1387" s="1"/>
      <c r="BX1387" s="1"/>
      <c r="BY1387" s="1"/>
      <c r="BZ1387" s="1"/>
      <c r="CA1387" s="1"/>
      <c r="CB1387" s="1"/>
      <c r="CC1387" s="1"/>
      <c r="CD1387" s="1"/>
      <c r="CE1387" s="1"/>
      <c r="CF1387" s="1"/>
      <c r="CG1387" s="1"/>
      <c r="CH1387" s="1"/>
      <c r="CI1387" s="1"/>
      <c r="CJ1387" s="1"/>
      <c r="CK1387" s="1"/>
      <c r="CL1387" s="1"/>
      <c r="CM1387" s="1"/>
      <c r="CN1387" s="1"/>
      <c r="CO1387" s="1"/>
      <c r="CP1387" s="1"/>
      <c r="CQ1387" s="1"/>
      <c r="CR1387" s="1"/>
      <c r="CS1387" s="1"/>
      <c r="CT1387" s="1"/>
      <c r="CU1387" s="1"/>
      <c r="CV1387" s="1"/>
      <c r="CW1387" s="1"/>
    </row>
    <row r="1388" spans="1:101" s="9" customFormat="1" ht="15" customHeight="1">
      <c r="A1388" s="26"/>
      <c r="B1388" s="1"/>
      <c r="D1388" s="3"/>
      <c r="E1388" s="3"/>
      <c r="F1388" s="3"/>
      <c r="G1388" s="3"/>
      <c r="H1388" s="3"/>
      <c r="I1388" s="1"/>
      <c r="J1388" s="1"/>
      <c r="K1388" s="1"/>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1"/>
      <c r="AI1388" s="1"/>
      <c r="AJ1388" s="1"/>
      <c r="AK1388" s="1"/>
      <c r="AL1388" s="1"/>
      <c r="AM1388" s="1"/>
      <c r="AN1388" s="1"/>
      <c r="AO1388" s="1"/>
      <c r="AP1388" s="1"/>
      <c r="AQ1388" s="1"/>
      <c r="AR1388" s="1"/>
      <c r="AS1388" s="1"/>
      <c r="AT1388" s="1"/>
      <c r="AU1388" s="1"/>
      <c r="AV1388" s="1"/>
      <c r="AW1388" s="1"/>
      <c r="AX1388" s="1"/>
      <c r="AY1388" s="1"/>
      <c r="AZ1388" s="1"/>
      <c r="BA1388" s="1"/>
      <c r="BB1388" s="1"/>
      <c r="BC1388" s="1"/>
      <c r="BD1388" s="1"/>
      <c r="BE1388" s="1"/>
      <c r="BF1388" s="1"/>
      <c r="BG1388" s="1"/>
      <c r="BH1388" s="1"/>
      <c r="BI1388" s="1"/>
      <c r="BJ1388" s="1"/>
      <c r="BK1388" s="1"/>
      <c r="BL1388" s="1"/>
      <c r="BM1388" s="1"/>
      <c r="BN1388" s="1"/>
      <c r="BO1388" s="1"/>
      <c r="BP1388" s="1"/>
      <c r="BQ1388" s="1"/>
      <c r="BR1388" s="1"/>
      <c r="BS1388" s="1"/>
      <c r="BT1388" s="1"/>
      <c r="BU1388" s="1"/>
      <c r="BV1388" s="1"/>
      <c r="BW1388" s="1"/>
      <c r="BX1388" s="1"/>
      <c r="BY1388" s="1"/>
      <c r="BZ1388" s="1"/>
      <c r="CA1388" s="1"/>
      <c r="CB1388" s="1"/>
      <c r="CC1388" s="1"/>
      <c r="CD1388" s="1"/>
      <c r="CE1388" s="1"/>
      <c r="CF1388" s="1"/>
      <c r="CG1388" s="1"/>
      <c r="CH1388" s="1"/>
      <c r="CI1388" s="1"/>
      <c r="CJ1388" s="1"/>
      <c r="CK1388" s="1"/>
      <c r="CL1388" s="1"/>
      <c r="CM1388" s="1"/>
      <c r="CN1388" s="1"/>
      <c r="CO1388" s="1"/>
      <c r="CP1388" s="1"/>
      <c r="CQ1388" s="1"/>
      <c r="CR1388" s="1"/>
      <c r="CS1388" s="1"/>
      <c r="CT1388" s="1"/>
      <c r="CU1388" s="1"/>
      <c r="CV1388" s="1"/>
      <c r="CW1388" s="1"/>
    </row>
    <row r="1389" spans="1:101" s="9" customFormat="1" ht="15" customHeight="1">
      <c r="A1389" s="26"/>
      <c r="B1389" s="1"/>
      <c r="D1389" s="3"/>
      <c r="E1389" s="3"/>
      <c r="F1389" s="3"/>
      <c r="G1389" s="3"/>
      <c r="H1389" s="3"/>
      <c r="I1389" s="1"/>
      <c r="J1389" s="1"/>
      <c r="K1389" s="1"/>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1"/>
      <c r="AI1389" s="1"/>
      <c r="AJ1389" s="1"/>
      <c r="AK1389" s="1"/>
      <c r="AL1389" s="1"/>
      <c r="AM1389" s="1"/>
      <c r="AN1389" s="1"/>
      <c r="AO1389" s="1"/>
      <c r="AP1389" s="1"/>
      <c r="AQ1389" s="1"/>
      <c r="AR1389" s="1"/>
      <c r="AS1389" s="1"/>
      <c r="AT1389" s="1"/>
      <c r="AU1389" s="1"/>
      <c r="AV1389" s="1"/>
      <c r="AW1389" s="1"/>
      <c r="AX1389" s="1"/>
      <c r="AY1389" s="1"/>
      <c r="AZ1389" s="1"/>
      <c r="BA1389" s="1"/>
      <c r="BB1389" s="1"/>
      <c r="BC1389" s="1"/>
      <c r="BD1389" s="1"/>
      <c r="BE1389" s="1"/>
      <c r="BF1389" s="1"/>
      <c r="BG1389" s="1"/>
      <c r="BH1389" s="1"/>
      <c r="BI1389" s="1"/>
      <c r="BJ1389" s="1"/>
      <c r="BK1389" s="1"/>
      <c r="BL1389" s="1"/>
      <c r="BM1389" s="1"/>
      <c r="BN1389" s="1"/>
      <c r="BO1389" s="1"/>
      <c r="BP1389" s="1"/>
      <c r="BQ1389" s="1"/>
      <c r="BR1389" s="1"/>
      <c r="BS1389" s="1"/>
      <c r="BT1389" s="1"/>
      <c r="BU1389" s="1"/>
      <c r="BV1389" s="1"/>
      <c r="BW1389" s="1"/>
      <c r="BX1389" s="1"/>
      <c r="BY1389" s="1"/>
      <c r="BZ1389" s="1"/>
      <c r="CA1389" s="1"/>
      <c r="CB1389" s="1"/>
      <c r="CC1389" s="1"/>
      <c r="CD1389" s="1"/>
      <c r="CE1389" s="1"/>
      <c r="CF1389" s="1"/>
      <c r="CG1389" s="1"/>
      <c r="CH1389" s="1"/>
      <c r="CI1389" s="1"/>
      <c r="CJ1389" s="1"/>
      <c r="CK1389" s="1"/>
      <c r="CL1389" s="1"/>
      <c r="CM1389" s="1"/>
      <c r="CN1389" s="1"/>
      <c r="CO1389" s="1"/>
      <c r="CP1389" s="1"/>
      <c r="CQ1389" s="1"/>
      <c r="CR1389" s="1"/>
      <c r="CS1389" s="1"/>
      <c r="CT1389" s="1"/>
      <c r="CU1389" s="1"/>
      <c r="CV1389" s="1"/>
      <c r="CW1389" s="1"/>
    </row>
    <row r="1390" spans="1:101" s="9" customFormat="1" ht="15" customHeight="1">
      <c r="A1390" s="26"/>
      <c r="B1390" s="1"/>
      <c r="D1390" s="3"/>
      <c r="E1390" s="3"/>
      <c r="F1390" s="3"/>
      <c r="G1390" s="3"/>
      <c r="H1390" s="3"/>
      <c r="I1390" s="1"/>
      <c r="J1390" s="1"/>
      <c r="K1390" s="1"/>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1"/>
      <c r="AI1390" s="1"/>
      <c r="AJ1390" s="1"/>
      <c r="AK1390" s="1"/>
      <c r="AL1390" s="1"/>
      <c r="AM1390" s="1"/>
      <c r="AN1390" s="1"/>
      <c r="AO1390" s="1"/>
      <c r="AP1390" s="1"/>
      <c r="AQ1390" s="1"/>
      <c r="AR1390" s="1"/>
      <c r="AS1390" s="1"/>
      <c r="AT1390" s="1"/>
      <c r="AU1390" s="1"/>
      <c r="AV1390" s="1"/>
      <c r="AW1390" s="1"/>
      <c r="AX1390" s="1"/>
      <c r="AY1390" s="1"/>
      <c r="AZ1390" s="1"/>
      <c r="BA1390" s="1"/>
      <c r="BB1390" s="1"/>
      <c r="BC1390" s="1"/>
      <c r="BD1390" s="1"/>
      <c r="BE1390" s="1"/>
      <c r="BF1390" s="1"/>
      <c r="BG1390" s="1"/>
      <c r="BH1390" s="1"/>
      <c r="BI1390" s="1"/>
      <c r="BJ1390" s="1"/>
      <c r="BK1390" s="1"/>
      <c r="BL1390" s="1"/>
      <c r="BM1390" s="1"/>
      <c r="BN1390" s="1"/>
      <c r="BO1390" s="1"/>
      <c r="BP1390" s="1"/>
      <c r="BQ1390" s="1"/>
      <c r="BR1390" s="1"/>
      <c r="BS1390" s="1"/>
      <c r="BT1390" s="1"/>
      <c r="BU1390" s="1"/>
      <c r="BV1390" s="1"/>
      <c r="BW1390" s="1"/>
      <c r="BX1390" s="1"/>
      <c r="BY1390" s="1"/>
      <c r="BZ1390" s="1"/>
      <c r="CA1390" s="1"/>
      <c r="CB1390" s="1"/>
      <c r="CC1390" s="1"/>
      <c r="CD1390" s="1"/>
      <c r="CE1390" s="1"/>
      <c r="CF1390" s="1"/>
      <c r="CG1390" s="1"/>
      <c r="CH1390" s="1"/>
      <c r="CI1390" s="1"/>
      <c r="CJ1390" s="1"/>
      <c r="CK1390" s="1"/>
      <c r="CL1390" s="1"/>
      <c r="CM1390" s="1"/>
      <c r="CN1390" s="1"/>
      <c r="CO1390" s="1"/>
      <c r="CP1390" s="1"/>
      <c r="CQ1390" s="1"/>
      <c r="CR1390" s="1"/>
      <c r="CS1390" s="1"/>
      <c r="CT1390" s="1"/>
      <c r="CU1390" s="1"/>
      <c r="CV1390" s="1"/>
      <c r="CW1390" s="1"/>
    </row>
    <row r="1391" spans="1:101" s="9" customFormat="1" ht="15" customHeight="1">
      <c r="A1391" s="26"/>
      <c r="B1391" s="1"/>
      <c r="D1391" s="3"/>
      <c r="E1391" s="3"/>
      <c r="F1391" s="3"/>
      <c r="G1391" s="3"/>
      <c r="H1391" s="3"/>
      <c r="I1391" s="1"/>
      <c r="J1391" s="1"/>
      <c r="K1391" s="1"/>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1"/>
      <c r="AI1391" s="1"/>
      <c r="AJ1391" s="1"/>
      <c r="AK1391" s="1"/>
      <c r="AL1391" s="1"/>
      <c r="AM1391" s="1"/>
      <c r="AN1391" s="1"/>
      <c r="AO1391" s="1"/>
      <c r="AP1391" s="1"/>
      <c r="AQ1391" s="1"/>
      <c r="AR1391" s="1"/>
      <c r="AS1391" s="1"/>
      <c r="AT1391" s="1"/>
      <c r="AU1391" s="1"/>
      <c r="AV1391" s="1"/>
      <c r="AW1391" s="1"/>
      <c r="AX1391" s="1"/>
      <c r="AY1391" s="1"/>
      <c r="AZ1391" s="1"/>
      <c r="BA1391" s="1"/>
      <c r="BB1391" s="1"/>
      <c r="BC1391" s="1"/>
      <c r="BD1391" s="1"/>
      <c r="BE1391" s="1"/>
      <c r="BF1391" s="1"/>
      <c r="BG1391" s="1"/>
      <c r="BH1391" s="1"/>
      <c r="BI1391" s="1"/>
      <c r="BJ1391" s="1"/>
      <c r="BK1391" s="1"/>
      <c r="BL1391" s="1"/>
      <c r="BM1391" s="1"/>
      <c r="BN1391" s="1"/>
      <c r="BO1391" s="1"/>
      <c r="BP1391" s="1"/>
      <c r="BQ1391" s="1"/>
      <c r="BR1391" s="1"/>
      <c r="BS1391" s="1"/>
      <c r="BT1391" s="1"/>
      <c r="BU1391" s="1"/>
      <c r="BV1391" s="1"/>
      <c r="BW1391" s="1"/>
      <c r="BX1391" s="1"/>
      <c r="BY1391" s="1"/>
      <c r="BZ1391" s="1"/>
      <c r="CA1391" s="1"/>
      <c r="CB1391" s="1"/>
      <c r="CC1391" s="1"/>
      <c r="CD1391" s="1"/>
      <c r="CE1391" s="1"/>
      <c r="CF1391" s="1"/>
      <c r="CG1391" s="1"/>
      <c r="CH1391" s="1"/>
      <c r="CI1391" s="1"/>
      <c r="CJ1391" s="1"/>
      <c r="CK1391" s="1"/>
      <c r="CL1391" s="1"/>
      <c r="CM1391" s="1"/>
      <c r="CN1391" s="1"/>
      <c r="CO1391" s="1"/>
      <c r="CP1391" s="1"/>
      <c r="CQ1391" s="1"/>
      <c r="CR1391" s="1"/>
      <c r="CS1391" s="1"/>
      <c r="CT1391" s="1"/>
      <c r="CU1391" s="1"/>
      <c r="CV1391" s="1"/>
      <c r="CW1391" s="1"/>
    </row>
    <row r="1392" spans="1:101" s="9" customFormat="1" ht="15" customHeight="1">
      <c r="A1392" s="26"/>
      <c r="B1392" s="1"/>
      <c r="D1392" s="3"/>
      <c r="E1392" s="3"/>
      <c r="F1392" s="3"/>
      <c r="G1392" s="3"/>
      <c r="H1392" s="3"/>
      <c r="I1392" s="1"/>
      <c r="J1392" s="1"/>
      <c r="K1392" s="1"/>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1"/>
      <c r="AI1392" s="1"/>
      <c r="AJ1392" s="1"/>
      <c r="AK1392" s="1"/>
      <c r="AL1392" s="1"/>
      <c r="AM1392" s="1"/>
      <c r="AN1392" s="1"/>
      <c r="AO1392" s="1"/>
      <c r="AP1392" s="1"/>
      <c r="AQ1392" s="1"/>
      <c r="AR1392" s="1"/>
      <c r="AS1392" s="1"/>
      <c r="AT1392" s="1"/>
      <c r="AU1392" s="1"/>
      <c r="AV1392" s="1"/>
      <c r="AW1392" s="1"/>
      <c r="AX1392" s="1"/>
      <c r="AY1392" s="1"/>
      <c r="AZ1392" s="1"/>
      <c r="BA1392" s="1"/>
      <c r="BB1392" s="1"/>
      <c r="BC1392" s="1"/>
      <c r="BD1392" s="1"/>
      <c r="BE1392" s="1"/>
      <c r="BF1392" s="1"/>
      <c r="BG1392" s="1"/>
      <c r="BH1392" s="1"/>
      <c r="BI1392" s="1"/>
      <c r="BJ1392" s="1"/>
      <c r="BK1392" s="1"/>
      <c r="BL1392" s="1"/>
      <c r="BM1392" s="1"/>
      <c r="BN1392" s="1"/>
      <c r="BO1392" s="1"/>
      <c r="BP1392" s="1"/>
      <c r="BQ1392" s="1"/>
      <c r="BR1392" s="1"/>
      <c r="BS1392" s="1"/>
      <c r="BT1392" s="1"/>
      <c r="BU1392" s="1"/>
      <c r="BV1392" s="1"/>
      <c r="BW1392" s="1"/>
      <c r="BX1392" s="1"/>
      <c r="BY1392" s="1"/>
      <c r="BZ1392" s="1"/>
      <c r="CA1392" s="1"/>
      <c r="CB1392" s="1"/>
      <c r="CC1392" s="1"/>
      <c r="CD1392" s="1"/>
      <c r="CE1392" s="1"/>
      <c r="CF1392" s="1"/>
      <c r="CG1392" s="1"/>
      <c r="CH1392" s="1"/>
      <c r="CI1392" s="1"/>
      <c r="CJ1392" s="1"/>
      <c r="CK1392" s="1"/>
      <c r="CL1392" s="1"/>
      <c r="CM1392" s="1"/>
      <c r="CN1392" s="1"/>
      <c r="CO1392" s="1"/>
      <c r="CP1392" s="1"/>
      <c r="CQ1392" s="1"/>
      <c r="CR1392" s="1"/>
      <c r="CS1392" s="1"/>
      <c r="CT1392" s="1"/>
      <c r="CU1392" s="1"/>
      <c r="CV1392" s="1"/>
      <c r="CW1392" s="1"/>
    </row>
    <row r="1393" spans="1:101" s="9" customFormat="1" ht="15" customHeight="1">
      <c r="A1393" s="26"/>
      <c r="B1393" s="1"/>
      <c r="D1393" s="3"/>
      <c r="E1393" s="3"/>
      <c r="F1393" s="3"/>
      <c r="G1393" s="3"/>
      <c r="H1393" s="3"/>
      <c r="I1393" s="1"/>
      <c r="J1393" s="1"/>
      <c r="K1393" s="1"/>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1"/>
      <c r="AI1393" s="1"/>
      <c r="AJ1393" s="1"/>
      <c r="AK1393" s="1"/>
      <c r="AL1393" s="1"/>
      <c r="AM1393" s="1"/>
      <c r="AN1393" s="1"/>
      <c r="AO1393" s="1"/>
      <c r="AP1393" s="1"/>
      <c r="AQ1393" s="1"/>
      <c r="AR1393" s="1"/>
      <c r="AS1393" s="1"/>
      <c r="AT1393" s="1"/>
      <c r="AU1393" s="1"/>
      <c r="AV1393" s="1"/>
      <c r="AW1393" s="1"/>
      <c r="AX1393" s="1"/>
      <c r="AY1393" s="1"/>
      <c r="AZ1393" s="1"/>
      <c r="BA1393" s="1"/>
      <c r="BB1393" s="1"/>
      <c r="BC1393" s="1"/>
      <c r="BD1393" s="1"/>
      <c r="BE1393" s="1"/>
      <c r="BF1393" s="1"/>
      <c r="BG1393" s="1"/>
      <c r="BH1393" s="1"/>
      <c r="BI1393" s="1"/>
      <c r="BJ1393" s="1"/>
      <c r="BK1393" s="1"/>
      <c r="BL1393" s="1"/>
      <c r="BM1393" s="1"/>
      <c r="BN1393" s="1"/>
      <c r="BO1393" s="1"/>
      <c r="BP1393" s="1"/>
      <c r="BQ1393" s="1"/>
      <c r="BR1393" s="1"/>
      <c r="BS1393" s="1"/>
      <c r="BT1393" s="1"/>
      <c r="BU1393" s="1"/>
      <c r="BV1393" s="1"/>
      <c r="BW1393" s="1"/>
      <c r="BX1393" s="1"/>
      <c r="BY1393" s="1"/>
      <c r="BZ1393" s="1"/>
      <c r="CA1393" s="1"/>
      <c r="CB1393" s="1"/>
      <c r="CC1393" s="1"/>
      <c r="CD1393" s="1"/>
      <c r="CE1393" s="1"/>
      <c r="CF1393" s="1"/>
      <c r="CG1393" s="1"/>
      <c r="CH1393" s="1"/>
      <c r="CI1393" s="1"/>
      <c r="CJ1393" s="1"/>
      <c r="CK1393" s="1"/>
      <c r="CL1393" s="1"/>
      <c r="CM1393" s="1"/>
      <c r="CN1393" s="1"/>
      <c r="CO1393" s="1"/>
      <c r="CP1393" s="1"/>
      <c r="CQ1393" s="1"/>
      <c r="CR1393" s="1"/>
      <c r="CS1393" s="1"/>
      <c r="CT1393" s="1"/>
      <c r="CU1393" s="1"/>
      <c r="CV1393" s="1"/>
      <c r="CW1393" s="1"/>
    </row>
    <row r="1394" spans="1:101" s="9" customFormat="1" ht="15" customHeight="1">
      <c r="A1394" s="26"/>
      <c r="B1394" s="1"/>
      <c r="D1394" s="3"/>
      <c r="E1394" s="3"/>
      <c r="F1394" s="3"/>
      <c r="G1394" s="3"/>
      <c r="H1394" s="3"/>
      <c r="I1394" s="1"/>
      <c r="J1394" s="1"/>
      <c r="K1394" s="1"/>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1"/>
      <c r="AI1394" s="1"/>
      <c r="AJ1394" s="1"/>
      <c r="AK1394" s="1"/>
      <c r="AL1394" s="1"/>
      <c r="AM1394" s="1"/>
      <c r="AN1394" s="1"/>
      <c r="AO1394" s="1"/>
      <c r="AP1394" s="1"/>
      <c r="AQ1394" s="1"/>
      <c r="AR1394" s="1"/>
      <c r="AS1394" s="1"/>
      <c r="AT1394" s="1"/>
      <c r="AU1394" s="1"/>
      <c r="AV1394" s="1"/>
      <c r="AW1394" s="1"/>
      <c r="AX1394" s="1"/>
      <c r="AY1394" s="1"/>
      <c r="AZ1394" s="1"/>
      <c r="BA1394" s="1"/>
      <c r="BB1394" s="1"/>
      <c r="BC1394" s="1"/>
      <c r="BD1394" s="1"/>
      <c r="BE1394" s="1"/>
      <c r="BF1394" s="1"/>
      <c r="BG1394" s="1"/>
      <c r="BH1394" s="1"/>
      <c r="BI1394" s="1"/>
      <c r="BJ1394" s="1"/>
      <c r="BK1394" s="1"/>
      <c r="BL1394" s="1"/>
      <c r="BM1394" s="1"/>
      <c r="BN1394" s="1"/>
      <c r="BO1394" s="1"/>
      <c r="BP1394" s="1"/>
      <c r="BQ1394" s="1"/>
      <c r="BR1394" s="1"/>
      <c r="BS1394" s="1"/>
      <c r="BT1394" s="1"/>
      <c r="BU1394" s="1"/>
      <c r="BV1394" s="1"/>
      <c r="BW1394" s="1"/>
      <c r="BX1394" s="1"/>
      <c r="BY1394" s="1"/>
      <c r="BZ1394" s="1"/>
      <c r="CA1394" s="1"/>
      <c r="CB1394" s="1"/>
      <c r="CC1394" s="1"/>
      <c r="CD1394" s="1"/>
      <c r="CE1394" s="1"/>
      <c r="CF1394" s="1"/>
      <c r="CG1394" s="1"/>
      <c r="CH1394" s="1"/>
      <c r="CI1394" s="1"/>
      <c r="CJ1394" s="1"/>
      <c r="CK1394" s="1"/>
      <c r="CL1394" s="1"/>
      <c r="CM1394" s="1"/>
      <c r="CN1394" s="1"/>
      <c r="CO1394" s="1"/>
      <c r="CP1394" s="1"/>
      <c r="CQ1394" s="1"/>
      <c r="CR1394" s="1"/>
      <c r="CS1394" s="1"/>
      <c r="CT1394" s="1"/>
      <c r="CU1394" s="1"/>
      <c r="CV1394" s="1"/>
      <c r="CW1394" s="1"/>
    </row>
    <row r="1395" spans="1:101" s="9" customFormat="1" ht="15" customHeight="1">
      <c r="A1395" s="26"/>
      <c r="B1395" s="1"/>
      <c r="D1395" s="3"/>
      <c r="E1395" s="3"/>
      <c r="F1395" s="3"/>
      <c r="G1395" s="3"/>
      <c r="H1395" s="3"/>
      <c r="I1395" s="1"/>
      <c r="J1395" s="1"/>
      <c r="K1395" s="1"/>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1"/>
      <c r="AI1395" s="1"/>
      <c r="AJ1395" s="1"/>
      <c r="AK1395" s="1"/>
      <c r="AL1395" s="1"/>
      <c r="AM1395" s="1"/>
      <c r="AN1395" s="1"/>
      <c r="AO1395" s="1"/>
      <c r="AP1395" s="1"/>
      <c r="AQ1395" s="1"/>
      <c r="AR1395" s="1"/>
      <c r="AS1395" s="1"/>
      <c r="AT1395" s="1"/>
      <c r="AU1395" s="1"/>
      <c r="AV1395" s="1"/>
      <c r="AW1395" s="1"/>
      <c r="AX1395" s="1"/>
      <c r="AY1395" s="1"/>
      <c r="AZ1395" s="1"/>
      <c r="BA1395" s="1"/>
      <c r="BB1395" s="1"/>
      <c r="BC1395" s="1"/>
      <c r="BD1395" s="1"/>
      <c r="BE1395" s="1"/>
      <c r="BF1395" s="1"/>
      <c r="BG1395" s="1"/>
      <c r="BH1395" s="1"/>
      <c r="BI1395" s="1"/>
      <c r="BJ1395" s="1"/>
      <c r="BK1395" s="1"/>
      <c r="BL1395" s="1"/>
      <c r="BM1395" s="1"/>
      <c r="BN1395" s="1"/>
      <c r="BO1395" s="1"/>
      <c r="BP1395" s="1"/>
      <c r="BQ1395" s="1"/>
      <c r="BR1395" s="1"/>
      <c r="BS1395" s="1"/>
      <c r="BT1395" s="1"/>
      <c r="BU1395" s="1"/>
      <c r="BV1395" s="1"/>
      <c r="BW1395" s="1"/>
      <c r="BX1395" s="1"/>
      <c r="BY1395" s="1"/>
      <c r="BZ1395" s="1"/>
      <c r="CA1395" s="1"/>
      <c r="CB1395" s="1"/>
      <c r="CC1395" s="1"/>
      <c r="CD1395" s="1"/>
      <c r="CE1395" s="1"/>
      <c r="CF1395" s="1"/>
      <c r="CG1395" s="1"/>
      <c r="CH1395" s="1"/>
      <c r="CI1395" s="1"/>
      <c r="CJ1395" s="1"/>
      <c r="CK1395" s="1"/>
      <c r="CL1395" s="1"/>
      <c r="CM1395" s="1"/>
      <c r="CN1395" s="1"/>
      <c r="CO1395" s="1"/>
      <c r="CP1395" s="1"/>
      <c r="CQ1395" s="1"/>
      <c r="CR1395" s="1"/>
      <c r="CS1395" s="1"/>
      <c r="CT1395" s="1"/>
      <c r="CU1395" s="1"/>
      <c r="CV1395" s="1"/>
      <c r="CW1395" s="1"/>
    </row>
    <row r="1396" spans="1:101" s="9" customFormat="1" ht="15" customHeight="1">
      <c r="A1396" s="26"/>
      <c r="B1396" s="1"/>
      <c r="D1396" s="3"/>
      <c r="E1396" s="3"/>
      <c r="F1396" s="3"/>
      <c r="G1396" s="3"/>
      <c r="H1396" s="3"/>
      <c r="I1396" s="1"/>
      <c r="J1396" s="1"/>
      <c r="K1396" s="1"/>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1"/>
      <c r="AI1396" s="1"/>
      <c r="AJ1396" s="1"/>
      <c r="AK1396" s="1"/>
      <c r="AL1396" s="1"/>
      <c r="AM1396" s="1"/>
      <c r="AN1396" s="1"/>
      <c r="AO1396" s="1"/>
      <c r="AP1396" s="1"/>
      <c r="AQ1396" s="1"/>
      <c r="AR1396" s="1"/>
      <c r="AS1396" s="1"/>
      <c r="AT1396" s="1"/>
      <c r="AU1396" s="1"/>
      <c r="AV1396" s="1"/>
      <c r="AW1396" s="1"/>
      <c r="AX1396" s="1"/>
      <c r="AY1396" s="1"/>
      <c r="AZ1396" s="1"/>
      <c r="BA1396" s="1"/>
      <c r="BB1396" s="1"/>
      <c r="BC1396" s="1"/>
      <c r="BD1396" s="1"/>
      <c r="BE1396" s="1"/>
      <c r="BF1396" s="1"/>
      <c r="BG1396" s="1"/>
      <c r="BH1396" s="1"/>
      <c r="BI1396" s="1"/>
      <c r="BJ1396" s="1"/>
      <c r="BK1396" s="1"/>
      <c r="BL1396" s="1"/>
      <c r="BM1396" s="1"/>
      <c r="BN1396" s="1"/>
      <c r="BO1396" s="1"/>
      <c r="BP1396" s="1"/>
      <c r="BQ1396" s="1"/>
      <c r="BR1396" s="1"/>
      <c r="BS1396" s="1"/>
      <c r="BT1396" s="1"/>
      <c r="BU1396" s="1"/>
      <c r="BV1396" s="1"/>
      <c r="BW1396" s="1"/>
      <c r="BX1396" s="1"/>
      <c r="BY1396" s="1"/>
      <c r="BZ1396" s="1"/>
      <c r="CA1396" s="1"/>
      <c r="CB1396" s="1"/>
      <c r="CC1396" s="1"/>
      <c r="CD1396" s="1"/>
      <c r="CE1396" s="1"/>
      <c r="CF1396" s="1"/>
      <c r="CG1396" s="1"/>
      <c r="CH1396" s="1"/>
      <c r="CI1396" s="1"/>
      <c r="CJ1396" s="1"/>
      <c r="CK1396" s="1"/>
      <c r="CL1396" s="1"/>
      <c r="CM1396" s="1"/>
      <c r="CN1396" s="1"/>
      <c r="CO1396" s="1"/>
      <c r="CP1396" s="1"/>
      <c r="CQ1396" s="1"/>
      <c r="CR1396" s="1"/>
      <c r="CS1396" s="1"/>
      <c r="CT1396" s="1"/>
      <c r="CU1396" s="1"/>
      <c r="CV1396" s="1"/>
      <c r="CW1396" s="1"/>
    </row>
    <row r="1397" spans="1:101" s="9" customFormat="1" ht="15" customHeight="1">
      <c r="A1397" s="26"/>
      <c r="B1397" s="1"/>
      <c r="D1397" s="3"/>
      <c r="E1397" s="3"/>
      <c r="F1397" s="3"/>
      <c r="G1397" s="3"/>
      <c r="H1397" s="3"/>
      <c r="I1397" s="1"/>
      <c r="J1397" s="1"/>
      <c r="K1397" s="1"/>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1"/>
      <c r="AI1397" s="1"/>
      <c r="AJ1397" s="1"/>
      <c r="AK1397" s="1"/>
      <c r="AL1397" s="1"/>
      <c r="AM1397" s="1"/>
      <c r="AN1397" s="1"/>
      <c r="AO1397" s="1"/>
      <c r="AP1397" s="1"/>
      <c r="AQ1397" s="1"/>
      <c r="AR1397" s="1"/>
      <c r="AS1397" s="1"/>
      <c r="AT1397" s="1"/>
      <c r="AU1397" s="1"/>
      <c r="AV1397" s="1"/>
      <c r="AW1397" s="1"/>
      <c r="AX1397" s="1"/>
      <c r="AY1397" s="1"/>
      <c r="AZ1397" s="1"/>
      <c r="BA1397" s="1"/>
      <c r="BB1397" s="1"/>
      <c r="BC1397" s="1"/>
      <c r="BD1397" s="1"/>
      <c r="BE1397" s="1"/>
      <c r="BF1397" s="1"/>
      <c r="BG1397" s="1"/>
      <c r="BH1397" s="1"/>
      <c r="BI1397" s="1"/>
      <c r="BJ1397" s="1"/>
      <c r="BK1397" s="1"/>
      <c r="BL1397" s="1"/>
      <c r="BM1397" s="1"/>
      <c r="BN1397" s="1"/>
      <c r="BO1397" s="1"/>
      <c r="BP1397" s="1"/>
      <c r="BQ1397" s="1"/>
      <c r="BR1397" s="1"/>
      <c r="BS1397" s="1"/>
      <c r="BT1397" s="1"/>
      <c r="BU1397" s="1"/>
      <c r="BV1397" s="1"/>
      <c r="BW1397" s="1"/>
      <c r="BX1397" s="1"/>
      <c r="BY1397" s="1"/>
      <c r="BZ1397" s="1"/>
      <c r="CA1397" s="1"/>
      <c r="CB1397" s="1"/>
      <c r="CC1397" s="1"/>
      <c r="CD1397" s="1"/>
      <c r="CE1397" s="1"/>
      <c r="CF1397" s="1"/>
      <c r="CG1397" s="1"/>
      <c r="CH1397" s="1"/>
      <c r="CI1397" s="1"/>
      <c r="CJ1397" s="1"/>
      <c r="CK1397" s="1"/>
      <c r="CL1397" s="1"/>
      <c r="CM1397" s="1"/>
      <c r="CN1397" s="1"/>
      <c r="CO1397" s="1"/>
      <c r="CP1397" s="1"/>
      <c r="CQ1397" s="1"/>
      <c r="CR1397" s="1"/>
      <c r="CS1397" s="1"/>
      <c r="CT1397" s="1"/>
      <c r="CU1397" s="1"/>
      <c r="CV1397" s="1"/>
      <c r="CW1397" s="1"/>
    </row>
    <row r="1398" spans="1:101" s="9" customFormat="1" ht="15" customHeight="1">
      <c r="A1398" s="26"/>
      <c r="B1398" s="1"/>
      <c r="D1398" s="3"/>
      <c r="E1398" s="3"/>
      <c r="F1398" s="3"/>
      <c r="G1398" s="3"/>
      <c r="H1398" s="3"/>
      <c r="I1398" s="1"/>
      <c r="J1398" s="1"/>
      <c r="K1398" s="1"/>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1"/>
      <c r="AI1398" s="1"/>
      <c r="AJ1398" s="1"/>
      <c r="AK1398" s="1"/>
      <c r="AL1398" s="1"/>
      <c r="AM1398" s="1"/>
      <c r="AN1398" s="1"/>
      <c r="AO1398" s="1"/>
      <c r="AP1398" s="1"/>
      <c r="AQ1398" s="1"/>
      <c r="AR1398" s="1"/>
      <c r="AS1398" s="1"/>
      <c r="AT1398" s="1"/>
      <c r="AU1398" s="1"/>
      <c r="AV1398" s="1"/>
      <c r="AW1398" s="1"/>
      <c r="AX1398" s="1"/>
      <c r="AY1398" s="1"/>
      <c r="AZ1398" s="1"/>
      <c r="BA1398" s="1"/>
      <c r="BB1398" s="1"/>
      <c r="BC1398" s="1"/>
      <c r="BD1398" s="1"/>
      <c r="BE1398" s="1"/>
      <c r="BF1398" s="1"/>
      <c r="BG1398" s="1"/>
      <c r="BH1398" s="1"/>
      <c r="BI1398" s="1"/>
      <c r="BJ1398" s="1"/>
      <c r="BK1398" s="1"/>
      <c r="BL1398" s="1"/>
      <c r="BM1398" s="1"/>
      <c r="BN1398" s="1"/>
      <c r="BO1398" s="1"/>
      <c r="BP1398" s="1"/>
      <c r="BQ1398" s="1"/>
      <c r="BR1398" s="1"/>
      <c r="BS1398" s="1"/>
      <c r="BT1398" s="1"/>
      <c r="BU1398" s="1"/>
      <c r="BV1398" s="1"/>
      <c r="BW1398" s="1"/>
      <c r="BX1398" s="1"/>
      <c r="BY1398" s="1"/>
      <c r="BZ1398" s="1"/>
      <c r="CA1398" s="1"/>
      <c r="CB1398" s="1"/>
      <c r="CC1398" s="1"/>
      <c r="CD1398" s="1"/>
      <c r="CE1398" s="1"/>
      <c r="CF1398" s="1"/>
      <c r="CG1398" s="1"/>
      <c r="CH1398" s="1"/>
      <c r="CI1398" s="1"/>
      <c r="CJ1398" s="1"/>
      <c r="CK1398" s="1"/>
      <c r="CL1398" s="1"/>
      <c r="CM1398" s="1"/>
      <c r="CN1398" s="1"/>
      <c r="CO1398" s="1"/>
      <c r="CP1398" s="1"/>
      <c r="CQ1398" s="1"/>
      <c r="CR1398" s="1"/>
      <c r="CS1398" s="1"/>
      <c r="CT1398" s="1"/>
      <c r="CU1398" s="1"/>
      <c r="CV1398" s="1"/>
      <c r="CW1398" s="1"/>
    </row>
    <row r="1399" spans="1:101" s="9" customFormat="1" ht="15" customHeight="1">
      <c r="A1399" s="26"/>
      <c r="B1399" s="1"/>
      <c r="D1399" s="3"/>
      <c r="E1399" s="3"/>
      <c r="F1399" s="3"/>
      <c r="G1399" s="3"/>
      <c r="H1399" s="3"/>
      <c r="I1399" s="1"/>
      <c r="J1399" s="1"/>
      <c r="K1399" s="1"/>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1"/>
      <c r="AI1399" s="1"/>
      <c r="AJ1399" s="1"/>
      <c r="AK1399" s="1"/>
      <c r="AL1399" s="1"/>
      <c r="AM1399" s="1"/>
      <c r="AN1399" s="1"/>
      <c r="AO1399" s="1"/>
      <c r="AP1399" s="1"/>
      <c r="AQ1399" s="1"/>
      <c r="AR1399" s="1"/>
      <c r="AS1399" s="1"/>
      <c r="AT1399" s="1"/>
      <c r="AU1399" s="1"/>
      <c r="AV1399" s="1"/>
      <c r="AW1399" s="1"/>
      <c r="AX1399" s="1"/>
      <c r="AY1399" s="1"/>
      <c r="AZ1399" s="1"/>
      <c r="BA1399" s="1"/>
      <c r="BB1399" s="1"/>
      <c r="BC1399" s="1"/>
      <c r="BD1399" s="1"/>
      <c r="BE1399" s="1"/>
      <c r="BF1399" s="1"/>
      <c r="BG1399" s="1"/>
      <c r="BH1399" s="1"/>
      <c r="BI1399" s="1"/>
      <c r="BJ1399" s="1"/>
      <c r="BK1399" s="1"/>
      <c r="BL1399" s="1"/>
      <c r="BM1399" s="1"/>
      <c r="BN1399" s="1"/>
      <c r="BO1399" s="1"/>
      <c r="BP1399" s="1"/>
      <c r="BQ1399" s="1"/>
      <c r="BR1399" s="1"/>
      <c r="BS1399" s="1"/>
      <c r="BT1399" s="1"/>
      <c r="BU1399" s="1"/>
      <c r="BV1399" s="1"/>
      <c r="BW1399" s="1"/>
      <c r="BX1399" s="1"/>
      <c r="BY1399" s="1"/>
      <c r="BZ1399" s="1"/>
      <c r="CA1399" s="1"/>
      <c r="CB1399" s="1"/>
      <c r="CC1399" s="1"/>
      <c r="CD1399" s="1"/>
      <c r="CE1399" s="1"/>
      <c r="CF1399" s="1"/>
      <c r="CG1399" s="1"/>
      <c r="CH1399" s="1"/>
      <c r="CI1399" s="1"/>
      <c r="CJ1399" s="1"/>
      <c r="CK1399" s="1"/>
      <c r="CL1399" s="1"/>
      <c r="CM1399" s="1"/>
      <c r="CN1399" s="1"/>
      <c r="CO1399" s="1"/>
      <c r="CP1399" s="1"/>
      <c r="CQ1399" s="1"/>
      <c r="CR1399" s="1"/>
      <c r="CS1399" s="1"/>
      <c r="CT1399" s="1"/>
      <c r="CU1399" s="1"/>
      <c r="CV1399" s="1"/>
      <c r="CW1399" s="1"/>
    </row>
    <row r="1400" spans="1:101" s="9" customFormat="1" ht="15" customHeight="1">
      <c r="A1400" s="26"/>
      <c r="B1400" s="1"/>
      <c r="D1400" s="3"/>
      <c r="E1400" s="3"/>
      <c r="F1400" s="3"/>
      <c r="G1400" s="3"/>
      <c r="H1400" s="3"/>
      <c r="I1400" s="1"/>
      <c r="J1400" s="1"/>
      <c r="K1400" s="1"/>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1"/>
      <c r="AI1400" s="1"/>
      <c r="AJ1400" s="1"/>
      <c r="AK1400" s="1"/>
      <c r="AL1400" s="1"/>
      <c r="AM1400" s="1"/>
      <c r="AN1400" s="1"/>
      <c r="AO1400" s="1"/>
      <c r="AP1400" s="1"/>
      <c r="AQ1400" s="1"/>
      <c r="AR1400" s="1"/>
      <c r="AS1400" s="1"/>
      <c r="AT1400" s="1"/>
      <c r="AU1400" s="1"/>
      <c r="AV1400" s="1"/>
      <c r="AW1400" s="1"/>
      <c r="AX1400" s="1"/>
      <c r="AY1400" s="1"/>
      <c r="AZ1400" s="1"/>
      <c r="BA1400" s="1"/>
      <c r="BB1400" s="1"/>
      <c r="BC1400" s="1"/>
      <c r="BD1400" s="1"/>
      <c r="BE1400" s="1"/>
      <c r="BF1400" s="1"/>
      <c r="BG1400" s="1"/>
      <c r="BH1400" s="1"/>
      <c r="BI1400" s="1"/>
      <c r="BJ1400" s="1"/>
      <c r="BK1400" s="1"/>
      <c r="BL1400" s="1"/>
      <c r="BM1400" s="1"/>
      <c r="BN1400" s="1"/>
      <c r="BO1400" s="1"/>
      <c r="BP1400" s="1"/>
      <c r="BQ1400" s="1"/>
      <c r="BR1400" s="1"/>
      <c r="BS1400" s="1"/>
      <c r="BT1400" s="1"/>
      <c r="BU1400" s="1"/>
      <c r="BV1400" s="1"/>
      <c r="BW1400" s="1"/>
      <c r="BX1400" s="1"/>
      <c r="BY1400" s="1"/>
      <c r="BZ1400" s="1"/>
      <c r="CA1400" s="1"/>
      <c r="CB1400" s="1"/>
      <c r="CC1400" s="1"/>
      <c r="CD1400" s="1"/>
      <c r="CE1400" s="1"/>
      <c r="CF1400" s="1"/>
      <c r="CG1400" s="1"/>
      <c r="CH1400" s="1"/>
      <c r="CI1400" s="1"/>
      <c r="CJ1400" s="1"/>
      <c r="CK1400" s="1"/>
      <c r="CL1400" s="1"/>
      <c r="CM1400" s="1"/>
      <c r="CN1400" s="1"/>
      <c r="CO1400" s="1"/>
      <c r="CP1400" s="1"/>
      <c r="CQ1400" s="1"/>
      <c r="CR1400" s="1"/>
      <c r="CS1400" s="1"/>
      <c r="CT1400" s="1"/>
      <c r="CU1400" s="1"/>
      <c r="CV1400" s="1"/>
      <c r="CW1400" s="1"/>
    </row>
    <row r="1401" spans="1:101" s="9" customFormat="1" ht="15" customHeight="1">
      <c r="A1401" s="26"/>
      <c r="B1401" s="1"/>
      <c r="D1401" s="3"/>
      <c r="E1401" s="3"/>
      <c r="F1401" s="3"/>
      <c r="G1401" s="3"/>
      <c r="H1401" s="3"/>
      <c r="I1401" s="1"/>
      <c r="J1401" s="1"/>
      <c r="K1401" s="1"/>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1"/>
      <c r="AI1401" s="1"/>
      <c r="AJ1401" s="1"/>
      <c r="AK1401" s="1"/>
      <c r="AL1401" s="1"/>
      <c r="AM1401" s="1"/>
      <c r="AN1401" s="1"/>
      <c r="AO1401" s="1"/>
      <c r="AP1401" s="1"/>
      <c r="AQ1401" s="1"/>
      <c r="AR1401" s="1"/>
      <c r="AS1401" s="1"/>
      <c r="AT1401" s="1"/>
      <c r="AU1401" s="1"/>
      <c r="AV1401" s="1"/>
      <c r="AW1401" s="1"/>
      <c r="AX1401" s="1"/>
      <c r="AY1401" s="1"/>
      <c r="AZ1401" s="1"/>
      <c r="BA1401" s="1"/>
      <c r="BB1401" s="1"/>
      <c r="BC1401" s="1"/>
      <c r="BD1401" s="1"/>
      <c r="BE1401" s="1"/>
      <c r="BF1401" s="1"/>
      <c r="BG1401" s="1"/>
      <c r="BH1401" s="1"/>
      <c r="BI1401" s="1"/>
      <c r="BJ1401" s="1"/>
      <c r="BK1401" s="1"/>
      <c r="BL1401" s="1"/>
      <c r="BM1401" s="1"/>
      <c r="BN1401" s="1"/>
      <c r="BO1401" s="1"/>
      <c r="BP1401" s="1"/>
      <c r="BQ1401" s="1"/>
      <c r="BR1401" s="1"/>
      <c r="BS1401" s="1"/>
      <c r="BT1401" s="1"/>
      <c r="BU1401" s="1"/>
      <c r="BV1401" s="1"/>
      <c r="BW1401" s="1"/>
      <c r="BX1401" s="1"/>
      <c r="BY1401" s="1"/>
      <c r="BZ1401" s="1"/>
      <c r="CA1401" s="1"/>
      <c r="CB1401" s="1"/>
      <c r="CC1401" s="1"/>
      <c r="CD1401" s="1"/>
      <c r="CE1401" s="1"/>
      <c r="CF1401" s="1"/>
      <c r="CG1401" s="1"/>
      <c r="CH1401" s="1"/>
      <c r="CI1401" s="1"/>
      <c r="CJ1401" s="1"/>
      <c r="CK1401" s="1"/>
      <c r="CL1401" s="1"/>
      <c r="CM1401" s="1"/>
      <c r="CN1401" s="1"/>
      <c r="CO1401" s="1"/>
      <c r="CP1401" s="1"/>
      <c r="CQ1401" s="1"/>
      <c r="CR1401" s="1"/>
      <c r="CS1401" s="1"/>
      <c r="CT1401" s="1"/>
      <c r="CU1401" s="1"/>
      <c r="CV1401" s="1"/>
      <c r="CW1401" s="1"/>
    </row>
    <row r="1402" spans="1:101" s="9" customFormat="1" ht="15" customHeight="1">
      <c r="A1402" s="26"/>
      <c r="B1402" s="1"/>
      <c r="D1402" s="3"/>
      <c r="E1402" s="3"/>
      <c r="F1402" s="3"/>
      <c r="G1402" s="3"/>
      <c r="H1402" s="3"/>
      <c r="I1402" s="1"/>
      <c r="J1402" s="1"/>
      <c r="K1402" s="1"/>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1"/>
      <c r="AI1402" s="1"/>
      <c r="AJ1402" s="1"/>
      <c r="AK1402" s="1"/>
      <c r="AL1402" s="1"/>
      <c r="AM1402" s="1"/>
      <c r="AN1402" s="1"/>
      <c r="AO1402" s="1"/>
      <c r="AP1402" s="1"/>
      <c r="AQ1402" s="1"/>
      <c r="AR1402" s="1"/>
      <c r="AS1402" s="1"/>
      <c r="AT1402" s="1"/>
      <c r="AU1402" s="1"/>
      <c r="AV1402" s="1"/>
      <c r="AW1402" s="1"/>
      <c r="AX1402" s="1"/>
      <c r="AY1402" s="1"/>
      <c r="AZ1402" s="1"/>
      <c r="BA1402" s="1"/>
      <c r="BB1402" s="1"/>
      <c r="BC1402" s="1"/>
      <c r="BD1402" s="1"/>
      <c r="BE1402" s="1"/>
      <c r="BF1402" s="1"/>
      <c r="BG1402" s="1"/>
      <c r="BH1402" s="1"/>
      <c r="BI1402" s="1"/>
      <c r="BJ1402" s="1"/>
      <c r="BK1402" s="1"/>
      <c r="BL1402" s="1"/>
      <c r="BM1402" s="1"/>
      <c r="BN1402" s="1"/>
      <c r="BO1402" s="1"/>
      <c r="BP1402" s="1"/>
      <c r="BQ1402" s="1"/>
      <c r="BR1402" s="1"/>
      <c r="BS1402" s="1"/>
      <c r="BT1402" s="1"/>
      <c r="BU1402" s="1"/>
      <c r="BV1402" s="1"/>
      <c r="BW1402" s="1"/>
      <c r="BX1402" s="1"/>
      <c r="BY1402" s="1"/>
      <c r="BZ1402" s="1"/>
      <c r="CA1402" s="1"/>
      <c r="CB1402" s="1"/>
      <c r="CC1402" s="1"/>
      <c r="CD1402" s="1"/>
      <c r="CE1402" s="1"/>
      <c r="CF1402" s="1"/>
      <c r="CG1402" s="1"/>
      <c r="CH1402" s="1"/>
      <c r="CI1402" s="1"/>
      <c r="CJ1402" s="1"/>
      <c r="CK1402" s="1"/>
      <c r="CL1402" s="1"/>
      <c r="CM1402" s="1"/>
      <c r="CN1402" s="1"/>
      <c r="CO1402" s="1"/>
      <c r="CP1402" s="1"/>
      <c r="CQ1402" s="1"/>
      <c r="CR1402" s="1"/>
      <c r="CS1402" s="1"/>
      <c r="CT1402" s="1"/>
      <c r="CU1402" s="1"/>
      <c r="CV1402" s="1"/>
      <c r="CW1402" s="1"/>
    </row>
    <row r="1403" spans="1:101" s="9" customFormat="1" ht="15" customHeight="1">
      <c r="A1403" s="26"/>
      <c r="B1403" s="1"/>
      <c r="D1403" s="3"/>
      <c r="E1403" s="3"/>
      <c r="F1403" s="3"/>
      <c r="G1403" s="3"/>
      <c r="H1403" s="3"/>
      <c r="I1403" s="1"/>
      <c r="J1403" s="1"/>
      <c r="K1403" s="1"/>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1"/>
      <c r="AI1403" s="1"/>
      <c r="AJ1403" s="1"/>
      <c r="AK1403" s="1"/>
      <c r="AL1403" s="1"/>
      <c r="AM1403" s="1"/>
      <c r="AN1403" s="1"/>
      <c r="AO1403" s="1"/>
      <c r="AP1403" s="1"/>
      <c r="AQ1403" s="1"/>
      <c r="AR1403" s="1"/>
      <c r="AS1403" s="1"/>
      <c r="AT1403" s="1"/>
      <c r="AU1403" s="1"/>
      <c r="AV1403" s="1"/>
      <c r="AW1403" s="1"/>
      <c r="AX1403" s="1"/>
      <c r="AY1403" s="1"/>
      <c r="AZ1403" s="1"/>
      <c r="BA1403" s="1"/>
      <c r="BB1403" s="1"/>
      <c r="BC1403" s="1"/>
      <c r="BD1403" s="1"/>
      <c r="BE1403" s="1"/>
      <c r="BF1403" s="1"/>
      <c r="BG1403" s="1"/>
      <c r="BH1403" s="1"/>
      <c r="BI1403" s="1"/>
      <c r="BJ1403" s="1"/>
      <c r="BK1403" s="1"/>
      <c r="BL1403" s="1"/>
      <c r="BM1403" s="1"/>
      <c r="BN1403" s="1"/>
      <c r="BO1403" s="1"/>
      <c r="BP1403" s="1"/>
      <c r="BQ1403" s="1"/>
      <c r="BR1403" s="1"/>
      <c r="BS1403" s="1"/>
      <c r="BT1403" s="1"/>
      <c r="BU1403" s="1"/>
      <c r="BV1403" s="1"/>
      <c r="BW1403" s="1"/>
      <c r="BX1403" s="1"/>
      <c r="BY1403" s="1"/>
      <c r="BZ1403" s="1"/>
      <c r="CA1403" s="1"/>
      <c r="CB1403" s="1"/>
      <c r="CC1403" s="1"/>
      <c r="CD1403" s="1"/>
      <c r="CE1403" s="1"/>
      <c r="CF1403" s="1"/>
      <c r="CG1403" s="1"/>
      <c r="CH1403" s="1"/>
      <c r="CI1403" s="1"/>
      <c r="CJ1403" s="1"/>
      <c r="CK1403" s="1"/>
      <c r="CL1403" s="1"/>
      <c r="CM1403" s="1"/>
      <c r="CN1403" s="1"/>
      <c r="CO1403" s="1"/>
      <c r="CP1403" s="1"/>
      <c r="CQ1403" s="1"/>
      <c r="CR1403" s="1"/>
      <c r="CS1403" s="1"/>
      <c r="CT1403" s="1"/>
      <c r="CU1403" s="1"/>
      <c r="CV1403" s="1"/>
      <c r="CW1403" s="1"/>
    </row>
    <row r="1404" spans="1:101" s="9" customFormat="1" ht="15" customHeight="1">
      <c r="A1404" s="26"/>
      <c r="B1404" s="1"/>
      <c r="D1404" s="3"/>
      <c r="E1404" s="3"/>
      <c r="F1404" s="3"/>
      <c r="G1404" s="3"/>
      <c r="H1404" s="3"/>
      <c r="I1404" s="1"/>
      <c r="J1404" s="1"/>
      <c r="K1404" s="1"/>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1"/>
      <c r="AI1404" s="1"/>
      <c r="AJ1404" s="1"/>
      <c r="AK1404" s="1"/>
      <c r="AL1404" s="1"/>
      <c r="AM1404" s="1"/>
      <c r="AN1404" s="1"/>
      <c r="AO1404" s="1"/>
      <c r="AP1404" s="1"/>
      <c r="AQ1404" s="1"/>
      <c r="AR1404" s="1"/>
      <c r="AS1404" s="1"/>
      <c r="AT1404" s="1"/>
      <c r="AU1404" s="1"/>
      <c r="AV1404" s="1"/>
      <c r="AW1404" s="1"/>
      <c r="AX1404" s="1"/>
      <c r="AY1404" s="1"/>
      <c r="AZ1404" s="1"/>
      <c r="BA1404" s="1"/>
      <c r="BB1404" s="1"/>
      <c r="BC1404" s="1"/>
      <c r="BD1404" s="1"/>
      <c r="BE1404" s="1"/>
      <c r="BF1404" s="1"/>
      <c r="BG1404" s="1"/>
      <c r="BH1404" s="1"/>
      <c r="BI1404" s="1"/>
      <c r="BJ1404" s="1"/>
      <c r="BK1404" s="1"/>
      <c r="BL1404" s="1"/>
      <c r="BM1404" s="1"/>
      <c r="BN1404" s="1"/>
      <c r="BO1404" s="1"/>
      <c r="BP1404" s="1"/>
      <c r="BQ1404" s="1"/>
      <c r="BR1404" s="1"/>
      <c r="BS1404" s="1"/>
      <c r="BT1404" s="1"/>
      <c r="BU1404" s="1"/>
      <c r="BV1404" s="1"/>
      <c r="BW1404" s="1"/>
      <c r="BX1404" s="1"/>
      <c r="BY1404" s="1"/>
      <c r="BZ1404" s="1"/>
      <c r="CA1404" s="1"/>
      <c r="CB1404" s="1"/>
      <c r="CC1404" s="1"/>
      <c r="CD1404" s="1"/>
      <c r="CE1404" s="1"/>
      <c r="CF1404" s="1"/>
      <c r="CG1404" s="1"/>
      <c r="CH1404" s="1"/>
      <c r="CI1404" s="1"/>
      <c r="CJ1404" s="1"/>
      <c r="CK1404" s="1"/>
      <c r="CL1404" s="1"/>
      <c r="CM1404" s="1"/>
      <c r="CN1404" s="1"/>
      <c r="CO1404" s="1"/>
      <c r="CP1404" s="1"/>
      <c r="CQ1404" s="1"/>
      <c r="CR1404" s="1"/>
      <c r="CS1404" s="1"/>
      <c r="CT1404" s="1"/>
      <c r="CU1404" s="1"/>
      <c r="CV1404" s="1"/>
      <c r="CW1404" s="1"/>
    </row>
    <row r="1405" spans="1:101" s="9" customFormat="1" ht="15" customHeight="1">
      <c r="A1405" s="26"/>
      <c r="B1405" s="1"/>
      <c r="D1405" s="3"/>
      <c r="E1405" s="3"/>
      <c r="F1405" s="3"/>
      <c r="G1405" s="3"/>
      <c r="H1405" s="3"/>
      <c r="I1405" s="1"/>
      <c r="J1405" s="1"/>
      <c r="K1405" s="1"/>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1"/>
      <c r="AI1405" s="1"/>
      <c r="AJ1405" s="1"/>
      <c r="AK1405" s="1"/>
      <c r="AL1405" s="1"/>
      <c r="AM1405" s="1"/>
      <c r="AN1405" s="1"/>
      <c r="AO1405" s="1"/>
      <c r="AP1405" s="1"/>
      <c r="AQ1405" s="1"/>
      <c r="AR1405" s="1"/>
      <c r="AS1405" s="1"/>
      <c r="AT1405" s="1"/>
      <c r="AU1405" s="1"/>
      <c r="AV1405" s="1"/>
      <c r="AW1405" s="1"/>
      <c r="AX1405" s="1"/>
      <c r="AY1405" s="1"/>
      <c r="AZ1405" s="1"/>
      <c r="BA1405" s="1"/>
      <c r="BB1405" s="1"/>
      <c r="BC1405" s="1"/>
      <c r="BD1405" s="1"/>
      <c r="BE1405" s="1"/>
      <c r="BF1405" s="1"/>
      <c r="BG1405" s="1"/>
      <c r="BH1405" s="1"/>
      <c r="BI1405" s="1"/>
      <c r="BJ1405" s="1"/>
      <c r="BK1405" s="1"/>
      <c r="BL1405" s="1"/>
      <c r="BM1405" s="1"/>
      <c r="BN1405" s="1"/>
      <c r="BO1405" s="1"/>
      <c r="BP1405" s="1"/>
      <c r="BQ1405" s="1"/>
      <c r="BR1405" s="1"/>
      <c r="BS1405" s="1"/>
      <c r="BT1405" s="1"/>
      <c r="BU1405" s="1"/>
      <c r="BV1405" s="1"/>
      <c r="BW1405" s="1"/>
      <c r="BX1405" s="1"/>
      <c r="BY1405" s="1"/>
      <c r="BZ1405" s="1"/>
      <c r="CA1405" s="1"/>
      <c r="CB1405" s="1"/>
      <c r="CC1405" s="1"/>
      <c r="CD1405" s="1"/>
      <c r="CE1405" s="1"/>
      <c r="CF1405" s="1"/>
      <c r="CG1405" s="1"/>
      <c r="CH1405" s="1"/>
      <c r="CI1405" s="1"/>
      <c r="CJ1405" s="1"/>
      <c r="CK1405" s="1"/>
      <c r="CL1405" s="1"/>
      <c r="CM1405" s="1"/>
      <c r="CN1405" s="1"/>
      <c r="CO1405" s="1"/>
      <c r="CP1405" s="1"/>
      <c r="CQ1405" s="1"/>
      <c r="CR1405" s="1"/>
      <c r="CS1405" s="1"/>
      <c r="CT1405" s="1"/>
      <c r="CU1405" s="1"/>
      <c r="CV1405" s="1"/>
      <c r="CW1405" s="1"/>
    </row>
    <row r="1406" spans="1:101" s="9" customFormat="1" ht="15" customHeight="1">
      <c r="A1406" s="26"/>
      <c r="B1406" s="1"/>
      <c r="D1406" s="3"/>
      <c r="E1406" s="3"/>
      <c r="F1406" s="3"/>
      <c r="G1406" s="3"/>
      <c r="H1406" s="3"/>
      <c r="I1406" s="1"/>
      <c r="J1406" s="1"/>
      <c r="K1406" s="1"/>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1"/>
      <c r="AI1406" s="1"/>
      <c r="AJ1406" s="1"/>
      <c r="AK1406" s="1"/>
      <c r="AL1406" s="1"/>
      <c r="AM1406" s="1"/>
      <c r="AN1406" s="1"/>
      <c r="AO1406" s="1"/>
      <c r="AP1406" s="1"/>
      <c r="AQ1406" s="1"/>
      <c r="AR1406" s="1"/>
      <c r="AS1406" s="1"/>
      <c r="AT1406" s="1"/>
      <c r="AU1406" s="1"/>
      <c r="AV1406" s="1"/>
      <c r="AW1406" s="1"/>
      <c r="AX1406" s="1"/>
      <c r="AY1406" s="1"/>
      <c r="AZ1406" s="1"/>
      <c r="BA1406" s="1"/>
      <c r="BB1406" s="1"/>
      <c r="BC1406" s="1"/>
      <c r="BD1406" s="1"/>
      <c r="BE1406" s="1"/>
      <c r="BF1406" s="1"/>
      <c r="BG1406" s="1"/>
      <c r="BH1406" s="1"/>
      <c r="BI1406" s="1"/>
      <c r="BJ1406" s="1"/>
      <c r="BK1406" s="1"/>
      <c r="BL1406" s="1"/>
      <c r="BM1406" s="1"/>
      <c r="BN1406" s="1"/>
      <c r="BO1406" s="1"/>
      <c r="BP1406" s="1"/>
      <c r="BQ1406" s="1"/>
      <c r="BR1406" s="1"/>
      <c r="BS1406" s="1"/>
      <c r="BT1406" s="1"/>
      <c r="BU1406" s="1"/>
      <c r="BV1406" s="1"/>
      <c r="BW1406" s="1"/>
      <c r="BX1406" s="1"/>
      <c r="BY1406" s="1"/>
      <c r="BZ1406" s="1"/>
      <c r="CA1406" s="1"/>
      <c r="CB1406" s="1"/>
      <c r="CC1406" s="1"/>
      <c r="CD1406" s="1"/>
      <c r="CE1406" s="1"/>
      <c r="CF1406" s="1"/>
      <c r="CG1406" s="1"/>
      <c r="CH1406" s="1"/>
      <c r="CI1406" s="1"/>
      <c r="CJ1406" s="1"/>
      <c r="CK1406" s="1"/>
      <c r="CL1406" s="1"/>
      <c r="CM1406" s="1"/>
      <c r="CN1406" s="1"/>
      <c r="CO1406" s="1"/>
      <c r="CP1406" s="1"/>
      <c r="CQ1406" s="1"/>
      <c r="CR1406" s="1"/>
      <c r="CS1406" s="1"/>
      <c r="CT1406" s="1"/>
      <c r="CU1406" s="1"/>
      <c r="CV1406" s="1"/>
      <c r="CW1406" s="1"/>
    </row>
    <row r="1407" spans="1:101" s="9" customFormat="1" ht="15" customHeight="1">
      <c r="A1407" s="26"/>
      <c r="B1407" s="1"/>
      <c r="D1407" s="3"/>
      <c r="E1407" s="3"/>
      <c r="F1407" s="3"/>
      <c r="G1407" s="3"/>
      <c r="H1407" s="3"/>
      <c r="I1407" s="1"/>
      <c r="J1407" s="1"/>
      <c r="K1407" s="1"/>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1"/>
      <c r="AI1407" s="1"/>
      <c r="AJ1407" s="1"/>
      <c r="AK1407" s="1"/>
      <c r="AL1407" s="1"/>
      <c r="AM1407" s="1"/>
      <c r="AN1407" s="1"/>
      <c r="AO1407" s="1"/>
      <c r="AP1407" s="1"/>
      <c r="AQ1407" s="1"/>
      <c r="AR1407" s="1"/>
      <c r="AS1407" s="1"/>
      <c r="AT1407" s="1"/>
      <c r="AU1407" s="1"/>
      <c r="AV1407" s="1"/>
      <c r="AW1407" s="1"/>
      <c r="AX1407" s="1"/>
      <c r="AY1407" s="1"/>
      <c r="AZ1407" s="1"/>
      <c r="BA1407" s="1"/>
      <c r="BB1407" s="1"/>
      <c r="BC1407" s="1"/>
      <c r="BD1407" s="1"/>
      <c r="BE1407" s="1"/>
      <c r="BF1407" s="1"/>
      <c r="BG1407" s="1"/>
      <c r="BH1407" s="1"/>
      <c r="BI1407" s="1"/>
      <c r="BJ1407" s="1"/>
      <c r="BK1407" s="1"/>
      <c r="BL1407" s="1"/>
      <c r="BM1407" s="1"/>
      <c r="BN1407" s="1"/>
      <c r="BO1407" s="1"/>
      <c r="BP1407" s="1"/>
      <c r="BQ1407" s="1"/>
      <c r="BR1407" s="1"/>
      <c r="BS1407" s="1"/>
      <c r="BT1407" s="1"/>
      <c r="BU1407" s="1"/>
      <c r="BV1407" s="1"/>
      <c r="BW1407" s="1"/>
      <c r="BX1407" s="1"/>
      <c r="BY1407" s="1"/>
      <c r="BZ1407" s="1"/>
      <c r="CA1407" s="1"/>
      <c r="CB1407" s="1"/>
      <c r="CC1407" s="1"/>
      <c r="CD1407" s="1"/>
      <c r="CE1407" s="1"/>
      <c r="CF1407" s="1"/>
      <c r="CG1407" s="1"/>
      <c r="CH1407" s="1"/>
      <c r="CI1407" s="1"/>
      <c r="CJ1407" s="1"/>
      <c r="CK1407" s="1"/>
      <c r="CL1407" s="1"/>
      <c r="CM1407" s="1"/>
      <c r="CN1407" s="1"/>
      <c r="CO1407" s="1"/>
      <c r="CP1407" s="1"/>
      <c r="CQ1407" s="1"/>
      <c r="CR1407" s="1"/>
      <c r="CS1407" s="1"/>
      <c r="CT1407" s="1"/>
      <c r="CU1407" s="1"/>
      <c r="CV1407" s="1"/>
      <c r="CW1407" s="1"/>
    </row>
    <row r="1408" spans="1:101" s="9" customFormat="1" ht="15" customHeight="1">
      <c r="A1408" s="26"/>
      <c r="B1408" s="1"/>
      <c r="D1408" s="3"/>
      <c r="E1408" s="3"/>
      <c r="F1408" s="3"/>
      <c r="G1408" s="3"/>
      <c r="H1408" s="3"/>
      <c r="I1408" s="1"/>
      <c r="J1408" s="1"/>
      <c r="K1408" s="1"/>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1"/>
      <c r="AI1408" s="1"/>
      <c r="AJ1408" s="1"/>
      <c r="AK1408" s="1"/>
      <c r="AL1408" s="1"/>
      <c r="AM1408" s="1"/>
      <c r="AN1408" s="1"/>
      <c r="AO1408" s="1"/>
      <c r="AP1408" s="1"/>
      <c r="AQ1408" s="1"/>
      <c r="AR1408" s="1"/>
      <c r="AS1408" s="1"/>
      <c r="AT1408" s="1"/>
      <c r="AU1408" s="1"/>
      <c r="AV1408" s="1"/>
      <c r="AW1408" s="1"/>
      <c r="AX1408" s="1"/>
      <c r="AY1408" s="1"/>
      <c r="AZ1408" s="1"/>
      <c r="BA1408" s="1"/>
      <c r="BB1408" s="1"/>
      <c r="BC1408" s="1"/>
      <c r="BD1408" s="1"/>
      <c r="BE1408" s="1"/>
      <c r="BF1408" s="1"/>
      <c r="BG1408" s="1"/>
      <c r="BH1408" s="1"/>
      <c r="BI1408" s="1"/>
      <c r="BJ1408" s="1"/>
      <c r="BK1408" s="1"/>
      <c r="BL1408" s="1"/>
      <c r="BM1408" s="1"/>
      <c r="BN1408" s="1"/>
      <c r="BO1408" s="1"/>
      <c r="BP1408" s="1"/>
      <c r="BQ1408" s="1"/>
      <c r="BR1408" s="1"/>
      <c r="BS1408" s="1"/>
      <c r="BT1408" s="1"/>
      <c r="BU1408" s="1"/>
      <c r="BV1408" s="1"/>
      <c r="BW1408" s="1"/>
      <c r="BX1408" s="1"/>
      <c r="BY1408" s="1"/>
      <c r="BZ1408" s="1"/>
      <c r="CA1408" s="1"/>
      <c r="CB1408" s="1"/>
      <c r="CC1408" s="1"/>
      <c r="CD1408" s="1"/>
      <c r="CE1408" s="1"/>
      <c r="CF1408" s="1"/>
      <c r="CG1408" s="1"/>
      <c r="CH1408" s="1"/>
      <c r="CI1408" s="1"/>
      <c r="CJ1408" s="1"/>
      <c r="CK1408" s="1"/>
      <c r="CL1408" s="1"/>
      <c r="CM1408" s="1"/>
      <c r="CN1408" s="1"/>
      <c r="CO1408" s="1"/>
      <c r="CP1408" s="1"/>
      <c r="CQ1408" s="1"/>
      <c r="CR1408" s="1"/>
      <c r="CS1408" s="1"/>
      <c r="CT1408" s="1"/>
      <c r="CU1408" s="1"/>
      <c r="CV1408" s="1"/>
      <c r="CW1408" s="1"/>
    </row>
    <row r="1409" spans="1:101" s="9" customFormat="1" ht="15" customHeight="1">
      <c r="A1409" s="26"/>
      <c r="B1409" s="1"/>
      <c r="D1409" s="3"/>
      <c r="E1409" s="3"/>
      <c r="F1409" s="3"/>
      <c r="G1409" s="3"/>
      <c r="H1409" s="3"/>
      <c r="I1409" s="1"/>
      <c r="J1409" s="1"/>
      <c r="K1409" s="1"/>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1"/>
      <c r="AI1409" s="1"/>
      <c r="AJ1409" s="1"/>
      <c r="AK1409" s="1"/>
      <c r="AL1409" s="1"/>
      <c r="AM1409" s="1"/>
      <c r="AN1409" s="1"/>
      <c r="AO1409" s="1"/>
      <c r="AP1409" s="1"/>
      <c r="AQ1409" s="1"/>
      <c r="AR1409" s="1"/>
      <c r="AS1409" s="1"/>
      <c r="AT1409" s="1"/>
      <c r="AU1409" s="1"/>
      <c r="AV1409" s="1"/>
      <c r="AW1409" s="1"/>
      <c r="AX1409" s="1"/>
      <c r="AY1409" s="1"/>
      <c r="AZ1409" s="1"/>
      <c r="BA1409" s="1"/>
      <c r="BB1409" s="1"/>
      <c r="BC1409" s="1"/>
      <c r="BD1409" s="1"/>
      <c r="BE1409" s="1"/>
      <c r="BF1409" s="1"/>
      <c r="BG1409" s="1"/>
      <c r="BH1409" s="1"/>
      <c r="BI1409" s="1"/>
      <c r="BJ1409" s="1"/>
      <c r="BK1409" s="1"/>
      <c r="BL1409" s="1"/>
      <c r="BM1409" s="1"/>
      <c r="BN1409" s="1"/>
      <c r="BO1409" s="1"/>
      <c r="BP1409" s="1"/>
      <c r="BQ1409" s="1"/>
      <c r="BR1409" s="1"/>
      <c r="BS1409" s="1"/>
      <c r="BT1409" s="1"/>
      <c r="BU1409" s="1"/>
      <c r="BV1409" s="1"/>
      <c r="BW1409" s="1"/>
      <c r="BX1409" s="1"/>
      <c r="BY1409" s="1"/>
      <c r="BZ1409" s="1"/>
      <c r="CA1409" s="1"/>
      <c r="CB1409" s="1"/>
      <c r="CC1409" s="1"/>
      <c r="CD1409" s="1"/>
      <c r="CE1409" s="1"/>
      <c r="CF1409" s="1"/>
      <c r="CG1409" s="1"/>
      <c r="CH1409" s="1"/>
      <c r="CI1409" s="1"/>
      <c r="CJ1409" s="1"/>
      <c r="CK1409" s="1"/>
      <c r="CL1409" s="1"/>
      <c r="CM1409" s="1"/>
      <c r="CN1409" s="1"/>
      <c r="CO1409" s="1"/>
      <c r="CP1409" s="1"/>
      <c r="CQ1409" s="1"/>
      <c r="CR1409" s="1"/>
      <c r="CS1409" s="1"/>
      <c r="CT1409" s="1"/>
      <c r="CU1409" s="1"/>
      <c r="CV1409" s="1"/>
      <c r="CW1409" s="1"/>
    </row>
    <row r="1410" spans="1:101" s="9" customFormat="1" ht="15" customHeight="1">
      <c r="A1410" s="26"/>
      <c r="B1410" s="1"/>
      <c r="D1410" s="3"/>
      <c r="E1410" s="3"/>
      <c r="F1410" s="3"/>
      <c r="G1410" s="3"/>
      <c r="H1410" s="3"/>
      <c r="I1410" s="1"/>
      <c r="J1410" s="1"/>
      <c r="K1410" s="1"/>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1"/>
      <c r="AI1410" s="1"/>
      <c r="AJ1410" s="1"/>
      <c r="AK1410" s="1"/>
      <c r="AL1410" s="1"/>
      <c r="AM1410" s="1"/>
      <c r="AN1410" s="1"/>
      <c r="AO1410" s="1"/>
      <c r="AP1410" s="1"/>
      <c r="AQ1410" s="1"/>
      <c r="AR1410" s="1"/>
      <c r="AS1410" s="1"/>
      <c r="AT1410" s="1"/>
      <c r="AU1410" s="1"/>
      <c r="AV1410" s="1"/>
      <c r="AW1410" s="1"/>
      <c r="AX1410" s="1"/>
      <c r="AY1410" s="1"/>
      <c r="AZ1410" s="1"/>
      <c r="BA1410" s="1"/>
      <c r="BB1410" s="1"/>
      <c r="BC1410" s="1"/>
      <c r="BD1410" s="1"/>
      <c r="BE1410" s="1"/>
      <c r="BF1410" s="1"/>
      <c r="BG1410" s="1"/>
      <c r="BH1410" s="1"/>
      <c r="BI1410" s="1"/>
      <c r="BJ1410" s="1"/>
      <c r="BK1410" s="1"/>
      <c r="BL1410" s="1"/>
      <c r="BM1410" s="1"/>
      <c r="BN1410" s="1"/>
      <c r="BO1410" s="1"/>
      <c r="BP1410" s="1"/>
      <c r="BQ1410" s="1"/>
      <c r="BR1410" s="1"/>
      <c r="BS1410" s="1"/>
      <c r="BT1410" s="1"/>
      <c r="BU1410" s="1"/>
      <c r="BV1410" s="1"/>
      <c r="BW1410" s="1"/>
      <c r="BX1410" s="1"/>
      <c r="BY1410" s="1"/>
      <c r="BZ1410" s="1"/>
      <c r="CA1410" s="1"/>
      <c r="CB1410" s="1"/>
      <c r="CC1410" s="1"/>
      <c r="CD1410" s="1"/>
      <c r="CE1410" s="1"/>
      <c r="CF1410" s="1"/>
      <c r="CG1410" s="1"/>
      <c r="CH1410" s="1"/>
      <c r="CI1410" s="1"/>
      <c r="CJ1410" s="1"/>
      <c r="CK1410" s="1"/>
      <c r="CL1410" s="1"/>
      <c r="CM1410" s="1"/>
      <c r="CN1410" s="1"/>
      <c r="CO1410" s="1"/>
      <c r="CP1410" s="1"/>
      <c r="CQ1410" s="1"/>
      <c r="CR1410" s="1"/>
      <c r="CS1410" s="1"/>
      <c r="CT1410" s="1"/>
      <c r="CU1410" s="1"/>
      <c r="CV1410" s="1"/>
      <c r="CW1410" s="1"/>
    </row>
    <row r="1411" spans="1:101" s="9" customFormat="1" ht="15" customHeight="1">
      <c r="A1411" s="26"/>
      <c r="B1411" s="1"/>
      <c r="D1411" s="3"/>
      <c r="E1411" s="3"/>
      <c r="F1411" s="3"/>
      <c r="G1411" s="3"/>
      <c r="H1411" s="3"/>
      <c r="I1411" s="1"/>
      <c r="J1411" s="1"/>
      <c r="K1411" s="1"/>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1"/>
      <c r="AI1411" s="1"/>
      <c r="AJ1411" s="1"/>
      <c r="AK1411" s="1"/>
      <c r="AL1411" s="1"/>
      <c r="AM1411" s="1"/>
      <c r="AN1411" s="1"/>
      <c r="AO1411" s="1"/>
      <c r="AP1411" s="1"/>
      <c r="AQ1411" s="1"/>
      <c r="AR1411" s="1"/>
      <c r="AS1411" s="1"/>
      <c r="AT1411" s="1"/>
      <c r="AU1411" s="1"/>
      <c r="AV1411" s="1"/>
      <c r="AW1411" s="1"/>
      <c r="AX1411" s="1"/>
      <c r="AY1411" s="1"/>
      <c r="AZ1411" s="1"/>
      <c r="BA1411" s="1"/>
      <c r="BB1411" s="1"/>
      <c r="BC1411" s="1"/>
      <c r="BD1411" s="1"/>
      <c r="BE1411" s="1"/>
      <c r="BF1411" s="1"/>
      <c r="BG1411" s="1"/>
      <c r="BH1411" s="1"/>
      <c r="BI1411" s="1"/>
      <c r="BJ1411" s="1"/>
      <c r="BK1411" s="1"/>
      <c r="BL1411" s="1"/>
      <c r="BM1411" s="1"/>
      <c r="BN1411" s="1"/>
      <c r="BO1411" s="1"/>
      <c r="BP1411" s="1"/>
      <c r="BQ1411" s="1"/>
      <c r="BR1411" s="1"/>
      <c r="BS1411" s="1"/>
      <c r="BT1411" s="1"/>
      <c r="BU1411" s="1"/>
      <c r="BV1411" s="1"/>
      <c r="BW1411" s="1"/>
      <c r="BX1411" s="1"/>
      <c r="BY1411" s="1"/>
      <c r="BZ1411" s="1"/>
      <c r="CA1411" s="1"/>
      <c r="CB1411" s="1"/>
      <c r="CC1411" s="1"/>
      <c r="CD1411" s="1"/>
      <c r="CE1411" s="1"/>
      <c r="CF1411" s="1"/>
      <c r="CG1411" s="1"/>
      <c r="CH1411" s="1"/>
      <c r="CI1411" s="1"/>
      <c r="CJ1411" s="1"/>
      <c r="CK1411" s="1"/>
      <c r="CL1411" s="1"/>
      <c r="CM1411" s="1"/>
      <c r="CN1411" s="1"/>
      <c r="CO1411" s="1"/>
      <c r="CP1411" s="1"/>
      <c r="CQ1411" s="1"/>
      <c r="CR1411" s="1"/>
      <c r="CS1411" s="1"/>
      <c r="CT1411" s="1"/>
      <c r="CU1411" s="1"/>
      <c r="CV1411" s="1"/>
      <c r="CW1411" s="1"/>
    </row>
    <row r="1412" spans="1:101" s="9" customFormat="1" ht="15" customHeight="1">
      <c r="A1412" s="26"/>
      <c r="B1412" s="1"/>
      <c r="D1412" s="3"/>
      <c r="E1412" s="3"/>
      <c r="F1412" s="3"/>
      <c r="G1412" s="3"/>
      <c r="H1412" s="3"/>
      <c r="I1412" s="1"/>
      <c r="J1412" s="1"/>
      <c r="K1412" s="1"/>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1"/>
      <c r="AI1412" s="1"/>
      <c r="AJ1412" s="1"/>
      <c r="AK1412" s="1"/>
      <c r="AL1412" s="1"/>
      <c r="AM1412" s="1"/>
      <c r="AN1412" s="1"/>
      <c r="AO1412" s="1"/>
      <c r="AP1412" s="1"/>
      <c r="AQ1412" s="1"/>
      <c r="AR1412" s="1"/>
      <c r="AS1412" s="1"/>
      <c r="AT1412" s="1"/>
      <c r="AU1412" s="1"/>
      <c r="AV1412" s="1"/>
      <c r="AW1412" s="1"/>
      <c r="AX1412" s="1"/>
      <c r="AY1412" s="1"/>
      <c r="AZ1412" s="1"/>
      <c r="BA1412" s="1"/>
      <c r="BB1412" s="1"/>
      <c r="BC1412" s="1"/>
      <c r="BD1412" s="1"/>
      <c r="BE1412" s="1"/>
      <c r="BF1412" s="1"/>
      <c r="BG1412" s="1"/>
      <c r="BH1412" s="1"/>
      <c r="BI1412" s="1"/>
      <c r="BJ1412" s="1"/>
      <c r="BK1412" s="1"/>
      <c r="BL1412" s="1"/>
      <c r="BM1412" s="1"/>
      <c r="BN1412" s="1"/>
      <c r="BO1412" s="1"/>
      <c r="BP1412" s="1"/>
      <c r="BQ1412" s="1"/>
      <c r="BR1412" s="1"/>
      <c r="BS1412" s="1"/>
      <c r="BT1412" s="1"/>
      <c r="BU1412" s="1"/>
      <c r="BV1412" s="1"/>
      <c r="BW1412" s="1"/>
      <c r="BX1412" s="1"/>
      <c r="BY1412" s="1"/>
      <c r="BZ1412" s="1"/>
      <c r="CA1412" s="1"/>
      <c r="CB1412" s="1"/>
      <c r="CC1412" s="1"/>
      <c r="CD1412" s="1"/>
      <c r="CE1412" s="1"/>
      <c r="CF1412" s="1"/>
      <c r="CG1412" s="1"/>
      <c r="CH1412" s="1"/>
      <c r="CI1412" s="1"/>
      <c r="CJ1412" s="1"/>
      <c r="CK1412" s="1"/>
      <c r="CL1412" s="1"/>
      <c r="CM1412" s="1"/>
      <c r="CN1412" s="1"/>
      <c r="CO1412" s="1"/>
      <c r="CP1412" s="1"/>
      <c r="CQ1412" s="1"/>
      <c r="CR1412" s="1"/>
      <c r="CS1412" s="1"/>
      <c r="CT1412" s="1"/>
      <c r="CU1412" s="1"/>
      <c r="CV1412" s="1"/>
      <c r="CW1412" s="1"/>
    </row>
    <row r="1413" spans="1:101" s="9" customFormat="1" ht="15" customHeight="1">
      <c r="A1413" s="26"/>
      <c r="B1413" s="1"/>
      <c r="D1413" s="3"/>
      <c r="E1413" s="3"/>
      <c r="F1413" s="3"/>
      <c r="G1413" s="3"/>
      <c r="H1413" s="3"/>
      <c r="I1413" s="1"/>
      <c r="J1413" s="1"/>
      <c r="K1413" s="1"/>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1"/>
      <c r="AI1413" s="1"/>
      <c r="AJ1413" s="1"/>
      <c r="AK1413" s="1"/>
      <c r="AL1413" s="1"/>
      <c r="AM1413" s="1"/>
      <c r="AN1413" s="1"/>
      <c r="AO1413" s="1"/>
      <c r="AP1413" s="1"/>
      <c r="AQ1413" s="1"/>
      <c r="AR1413" s="1"/>
      <c r="AS1413" s="1"/>
      <c r="AT1413" s="1"/>
      <c r="AU1413" s="1"/>
      <c r="AV1413" s="1"/>
      <c r="AW1413" s="1"/>
      <c r="AX1413" s="1"/>
      <c r="AY1413" s="1"/>
      <c r="AZ1413" s="1"/>
      <c r="BA1413" s="1"/>
      <c r="BB1413" s="1"/>
      <c r="BC1413" s="1"/>
      <c r="BD1413" s="1"/>
      <c r="BE1413" s="1"/>
      <c r="BF1413" s="1"/>
      <c r="BG1413" s="1"/>
      <c r="BH1413" s="1"/>
      <c r="BI1413" s="1"/>
      <c r="BJ1413" s="1"/>
      <c r="BK1413" s="1"/>
      <c r="BL1413" s="1"/>
      <c r="BM1413" s="1"/>
      <c r="BN1413" s="1"/>
      <c r="BO1413" s="1"/>
      <c r="BP1413" s="1"/>
      <c r="BQ1413" s="1"/>
      <c r="BR1413" s="1"/>
      <c r="BS1413" s="1"/>
      <c r="BT1413" s="1"/>
      <c r="BU1413" s="1"/>
      <c r="BV1413" s="1"/>
      <c r="BW1413" s="1"/>
      <c r="BX1413" s="1"/>
      <c r="BY1413" s="1"/>
      <c r="BZ1413" s="1"/>
      <c r="CA1413" s="1"/>
      <c r="CB1413" s="1"/>
      <c r="CC1413" s="1"/>
      <c r="CD1413" s="1"/>
      <c r="CE1413" s="1"/>
      <c r="CF1413" s="1"/>
      <c r="CG1413" s="1"/>
      <c r="CH1413" s="1"/>
      <c r="CI1413" s="1"/>
      <c r="CJ1413" s="1"/>
      <c r="CK1413" s="1"/>
      <c r="CL1413" s="1"/>
      <c r="CM1413" s="1"/>
      <c r="CN1413" s="1"/>
      <c r="CO1413" s="1"/>
      <c r="CP1413" s="1"/>
      <c r="CQ1413" s="1"/>
      <c r="CR1413" s="1"/>
      <c r="CS1413" s="1"/>
      <c r="CT1413" s="1"/>
      <c r="CU1413" s="1"/>
      <c r="CV1413" s="1"/>
      <c r="CW1413" s="1"/>
    </row>
    <row r="1414" spans="1:101" s="9" customFormat="1" ht="15" customHeight="1">
      <c r="A1414" s="26"/>
      <c r="B1414" s="1"/>
      <c r="D1414" s="3"/>
      <c r="E1414" s="3"/>
      <c r="F1414" s="3"/>
      <c r="G1414" s="3"/>
      <c r="H1414" s="3"/>
      <c r="I1414" s="1"/>
      <c r="J1414" s="1"/>
      <c r="K1414" s="1"/>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1"/>
      <c r="AI1414" s="1"/>
      <c r="AJ1414" s="1"/>
      <c r="AK1414" s="1"/>
      <c r="AL1414" s="1"/>
      <c r="AM1414" s="1"/>
      <c r="AN1414" s="1"/>
      <c r="AO1414" s="1"/>
      <c r="AP1414" s="1"/>
      <c r="AQ1414" s="1"/>
      <c r="AR1414" s="1"/>
      <c r="AS1414" s="1"/>
      <c r="AT1414" s="1"/>
      <c r="AU1414" s="1"/>
      <c r="AV1414" s="1"/>
      <c r="AW1414" s="1"/>
      <c r="AX1414" s="1"/>
      <c r="AY1414" s="1"/>
      <c r="AZ1414" s="1"/>
      <c r="BA1414" s="1"/>
      <c r="BB1414" s="1"/>
      <c r="BC1414" s="1"/>
      <c r="BD1414" s="1"/>
      <c r="BE1414" s="1"/>
      <c r="BF1414" s="1"/>
      <c r="BG1414" s="1"/>
      <c r="BH1414" s="1"/>
      <c r="BI1414" s="1"/>
      <c r="BJ1414" s="1"/>
      <c r="BK1414" s="1"/>
      <c r="BL1414" s="1"/>
      <c r="BM1414" s="1"/>
      <c r="BN1414" s="1"/>
      <c r="BO1414" s="1"/>
      <c r="BP1414" s="1"/>
      <c r="BQ1414" s="1"/>
      <c r="BR1414" s="1"/>
      <c r="BS1414" s="1"/>
      <c r="BT1414" s="1"/>
      <c r="BU1414" s="1"/>
      <c r="BV1414" s="1"/>
      <c r="BW1414" s="1"/>
      <c r="BX1414" s="1"/>
      <c r="BY1414" s="1"/>
      <c r="BZ1414" s="1"/>
      <c r="CA1414" s="1"/>
      <c r="CB1414" s="1"/>
      <c r="CC1414" s="1"/>
      <c r="CD1414" s="1"/>
      <c r="CE1414" s="1"/>
      <c r="CF1414" s="1"/>
      <c r="CG1414" s="1"/>
      <c r="CH1414" s="1"/>
      <c r="CI1414" s="1"/>
      <c r="CJ1414" s="1"/>
      <c r="CK1414" s="1"/>
      <c r="CL1414" s="1"/>
      <c r="CM1414" s="1"/>
      <c r="CN1414" s="1"/>
      <c r="CO1414" s="1"/>
      <c r="CP1414" s="1"/>
      <c r="CQ1414" s="1"/>
      <c r="CR1414" s="1"/>
      <c r="CS1414" s="1"/>
      <c r="CT1414" s="1"/>
      <c r="CU1414" s="1"/>
      <c r="CV1414" s="1"/>
      <c r="CW1414" s="1"/>
    </row>
    <row r="1415" spans="1:101" s="9" customFormat="1" ht="15" customHeight="1">
      <c r="A1415" s="26"/>
      <c r="B1415" s="1"/>
      <c r="D1415" s="3"/>
      <c r="E1415" s="3"/>
      <c r="F1415" s="3"/>
      <c r="G1415" s="3"/>
      <c r="H1415" s="3"/>
      <c r="I1415" s="1"/>
      <c r="J1415" s="1"/>
      <c r="K1415" s="1"/>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1"/>
      <c r="AI1415" s="1"/>
      <c r="AJ1415" s="1"/>
      <c r="AK1415" s="1"/>
      <c r="AL1415" s="1"/>
      <c r="AM1415" s="1"/>
      <c r="AN1415" s="1"/>
      <c r="AO1415" s="1"/>
      <c r="AP1415" s="1"/>
      <c r="AQ1415" s="1"/>
      <c r="AR1415" s="1"/>
      <c r="AS1415" s="1"/>
      <c r="AT1415" s="1"/>
      <c r="AU1415" s="1"/>
      <c r="AV1415" s="1"/>
      <c r="AW1415" s="1"/>
      <c r="AX1415" s="1"/>
      <c r="AY1415" s="1"/>
      <c r="AZ1415" s="1"/>
      <c r="BA1415" s="1"/>
      <c r="BB1415" s="1"/>
      <c r="BC1415" s="1"/>
      <c r="BD1415" s="1"/>
      <c r="BE1415" s="1"/>
      <c r="BF1415" s="1"/>
      <c r="BG1415" s="1"/>
      <c r="BH1415" s="1"/>
      <c r="BI1415" s="1"/>
      <c r="BJ1415" s="1"/>
      <c r="BK1415" s="1"/>
      <c r="BL1415" s="1"/>
      <c r="BM1415" s="1"/>
      <c r="BN1415" s="1"/>
      <c r="BO1415" s="1"/>
      <c r="BP1415" s="1"/>
      <c r="BQ1415" s="1"/>
      <c r="BR1415" s="1"/>
      <c r="BS1415" s="1"/>
      <c r="BT1415" s="1"/>
      <c r="BU1415" s="1"/>
      <c r="BV1415" s="1"/>
      <c r="BW1415" s="1"/>
      <c r="BX1415" s="1"/>
      <c r="BY1415" s="1"/>
      <c r="BZ1415" s="1"/>
      <c r="CA1415" s="1"/>
      <c r="CB1415" s="1"/>
      <c r="CC1415" s="1"/>
      <c r="CD1415" s="1"/>
      <c r="CE1415" s="1"/>
      <c r="CF1415" s="1"/>
      <c r="CG1415" s="1"/>
      <c r="CH1415" s="1"/>
      <c r="CI1415" s="1"/>
      <c r="CJ1415" s="1"/>
      <c r="CK1415" s="1"/>
      <c r="CL1415" s="1"/>
      <c r="CM1415" s="1"/>
      <c r="CN1415" s="1"/>
      <c r="CO1415" s="1"/>
      <c r="CP1415" s="1"/>
      <c r="CQ1415" s="1"/>
      <c r="CR1415" s="1"/>
      <c r="CS1415" s="1"/>
      <c r="CT1415" s="1"/>
      <c r="CU1415" s="1"/>
      <c r="CV1415" s="1"/>
      <c r="CW1415" s="1"/>
    </row>
    <row r="1416" spans="1:101" s="9" customFormat="1" ht="15" customHeight="1">
      <c r="A1416" s="26"/>
      <c r="B1416" s="1"/>
      <c r="D1416" s="3"/>
      <c r="E1416" s="3"/>
      <c r="F1416" s="3"/>
      <c r="G1416" s="3"/>
      <c r="H1416" s="3"/>
      <c r="I1416" s="1"/>
      <c r="J1416" s="1"/>
      <c r="K1416" s="1"/>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1"/>
      <c r="AI1416" s="1"/>
      <c r="AJ1416" s="1"/>
      <c r="AK1416" s="1"/>
      <c r="AL1416" s="1"/>
      <c r="AM1416" s="1"/>
      <c r="AN1416" s="1"/>
      <c r="AO1416" s="1"/>
      <c r="AP1416" s="1"/>
      <c r="AQ1416" s="1"/>
      <c r="AR1416" s="1"/>
      <c r="AS1416" s="1"/>
      <c r="AT1416" s="1"/>
      <c r="AU1416" s="1"/>
      <c r="AV1416" s="1"/>
      <c r="AW1416" s="1"/>
      <c r="AX1416" s="1"/>
      <c r="AY1416" s="1"/>
      <c r="AZ1416" s="1"/>
      <c r="BA1416" s="1"/>
      <c r="BB1416" s="1"/>
      <c r="BC1416" s="1"/>
      <c r="BD1416" s="1"/>
      <c r="BE1416" s="1"/>
      <c r="BF1416" s="1"/>
      <c r="BG1416" s="1"/>
      <c r="BH1416" s="1"/>
      <c r="BI1416" s="1"/>
      <c r="BJ1416" s="1"/>
      <c r="BK1416" s="1"/>
      <c r="BL1416" s="1"/>
      <c r="BM1416" s="1"/>
      <c r="BN1416" s="1"/>
      <c r="BO1416" s="1"/>
      <c r="BP1416" s="1"/>
      <c r="BQ1416" s="1"/>
      <c r="BR1416" s="1"/>
      <c r="BS1416" s="1"/>
      <c r="BT1416" s="1"/>
      <c r="BU1416" s="1"/>
      <c r="BV1416" s="1"/>
      <c r="BW1416" s="1"/>
      <c r="BX1416" s="1"/>
      <c r="BY1416" s="1"/>
      <c r="BZ1416" s="1"/>
      <c r="CA1416" s="1"/>
      <c r="CB1416" s="1"/>
      <c r="CC1416" s="1"/>
      <c r="CD1416" s="1"/>
      <c r="CE1416" s="1"/>
      <c r="CF1416" s="1"/>
      <c r="CG1416" s="1"/>
      <c r="CH1416" s="1"/>
      <c r="CI1416" s="1"/>
      <c r="CJ1416" s="1"/>
      <c r="CK1416" s="1"/>
      <c r="CL1416" s="1"/>
      <c r="CM1416" s="1"/>
      <c r="CN1416" s="1"/>
      <c r="CO1416" s="1"/>
      <c r="CP1416" s="1"/>
      <c r="CQ1416" s="1"/>
      <c r="CR1416" s="1"/>
      <c r="CS1416" s="1"/>
      <c r="CT1416" s="1"/>
      <c r="CU1416" s="1"/>
      <c r="CV1416" s="1"/>
      <c r="CW1416" s="1"/>
    </row>
    <row r="1417" spans="1:101" s="9" customFormat="1" ht="15" customHeight="1">
      <c r="A1417" s="26"/>
      <c r="B1417" s="1"/>
      <c r="D1417" s="3"/>
      <c r="E1417" s="3"/>
      <c r="F1417" s="3"/>
      <c r="G1417" s="3"/>
      <c r="H1417" s="3"/>
      <c r="I1417" s="1"/>
      <c r="J1417" s="1"/>
      <c r="K1417" s="1"/>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1"/>
      <c r="AI1417" s="1"/>
      <c r="AJ1417" s="1"/>
      <c r="AK1417" s="1"/>
      <c r="AL1417" s="1"/>
      <c r="AM1417" s="1"/>
      <c r="AN1417" s="1"/>
      <c r="AO1417" s="1"/>
      <c r="AP1417" s="1"/>
      <c r="AQ1417" s="1"/>
      <c r="AR1417" s="1"/>
      <c r="AS1417" s="1"/>
      <c r="AT1417" s="1"/>
      <c r="AU1417" s="1"/>
      <c r="AV1417" s="1"/>
      <c r="AW1417" s="1"/>
      <c r="AX1417" s="1"/>
      <c r="AY1417" s="1"/>
      <c r="AZ1417" s="1"/>
      <c r="BA1417" s="1"/>
      <c r="BB1417" s="1"/>
      <c r="BC1417" s="1"/>
      <c r="BD1417" s="1"/>
      <c r="BE1417" s="1"/>
      <c r="BF1417" s="1"/>
      <c r="BG1417" s="1"/>
      <c r="BH1417" s="1"/>
      <c r="BI1417" s="1"/>
      <c r="BJ1417" s="1"/>
      <c r="BK1417" s="1"/>
      <c r="BL1417" s="1"/>
      <c r="BM1417" s="1"/>
      <c r="BN1417" s="1"/>
      <c r="BO1417" s="1"/>
      <c r="BP1417" s="1"/>
      <c r="BQ1417" s="1"/>
      <c r="BR1417" s="1"/>
      <c r="BS1417" s="1"/>
      <c r="BT1417" s="1"/>
      <c r="BU1417" s="1"/>
      <c r="BV1417" s="1"/>
      <c r="BW1417" s="1"/>
      <c r="BX1417" s="1"/>
      <c r="BY1417" s="1"/>
      <c r="BZ1417" s="1"/>
      <c r="CA1417" s="1"/>
      <c r="CB1417" s="1"/>
      <c r="CC1417" s="1"/>
      <c r="CD1417" s="1"/>
      <c r="CE1417" s="1"/>
      <c r="CF1417" s="1"/>
      <c r="CG1417" s="1"/>
      <c r="CH1417" s="1"/>
      <c r="CI1417" s="1"/>
      <c r="CJ1417" s="1"/>
      <c r="CK1417" s="1"/>
      <c r="CL1417" s="1"/>
      <c r="CM1417" s="1"/>
      <c r="CN1417" s="1"/>
      <c r="CO1417" s="1"/>
      <c r="CP1417" s="1"/>
      <c r="CQ1417" s="1"/>
      <c r="CR1417" s="1"/>
      <c r="CS1417" s="1"/>
      <c r="CT1417" s="1"/>
      <c r="CU1417" s="1"/>
      <c r="CV1417" s="1"/>
      <c r="CW1417" s="1"/>
    </row>
    <row r="1418" spans="1:101" s="9" customFormat="1" ht="15" customHeight="1">
      <c r="A1418" s="26"/>
      <c r="B1418" s="1"/>
      <c r="D1418" s="3"/>
      <c r="E1418" s="3"/>
      <c r="F1418" s="3"/>
      <c r="G1418" s="3"/>
      <c r="H1418" s="3"/>
      <c r="I1418" s="1"/>
      <c r="J1418" s="1"/>
      <c r="K1418" s="1"/>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1"/>
      <c r="AI1418" s="1"/>
      <c r="AJ1418" s="1"/>
      <c r="AK1418" s="1"/>
      <c r="AL1418" s="1"/>
      <c r="AM1418" s="1"/>
      <c r="AN1418" s="1"/>
      <c r="AO1418" s="1"/>
      <c r="AP1418" s="1"/>
      <c r="AQ1418" s="1"/>
      <c r="AR1418" s="1"/>
      <c r="AS1418" s="1"/>
      <c r="AT1418" s="1"/>
      <c r="AU1418" s="1"/>
      <c r="AV1418" s="1"/>
      <c r="AW1418" s="1"/>
      <c r="AX1418" s="1"/>
      <c r="AY1418" s="1"/>
      <c r="AZ1418" s="1"/>
      <c r="BA1418" s="1"/>
      <c r="BB1418" s="1"/>
      <c r="BC1418" s="1"/>
      <c r="BD1418" s="1"/>
      <c r="BE1418" s="1"/>
      <c r="BF1418" s="1"/>
      <c r="BG1418" s="1"/>
      <c r="BH1418" s="1"/>
      <c r="BI1418" s="1"/>
      <c r="BJ1418" s="1"/>
      <c r="BK1418" s="1"/>
      <c r="BL1418" s="1"/>
      <c r="BM1418" s="1"/>
      <c r="BN1418" s="1"/>
      <c r="BO1418" s="1"/>
      <c r="BP1418" s="1"/>
      <c r="BQ1418" s="1"/>
      <c r="BR1418" s="1"/>
      <c r="BS1418" s="1"/>
      <c r="BT1418" s="1"/>
      <c r="BU1418" s="1"/>
      <c r="BV1418" s="1"/>
      <c r="BW1418" s="1"/>
      <c r="BX1418" s="1"/>
      <c r="BY1418" s="1"/>
      <c r="BZ1418" s="1"/>
      <c r="CA1418" s="1"/>
      <c r="CB1418" s="1"/>
      <c r="CC1418" s="1"/>
      <c r="CD1418" s="1"/>
      <c r="CE1418" s="1"/>
      <c r="CF1418" s="1"/>
      <c r="CG1418" s="1"/>
      <c r="CH1418" s="1"/>
      <c r="CI1418" s="1"/>
      <c r="CJ1418" s="1"/>
      <c r="CK1418" s="1"/>
      <c r="CL1418" s="1"/>
      <c r="CM1418" s="1"/>
      <c r="CN1418" s="1"/>
      <c r="CO1418" s="1"/>
      <c r="CP1418" s="1"/>
      <c r="CQ1418" s="1"/>
      <c r="CR1418" s="1"/>
      <c r="CS1418" s="1"/>
      <c r="CT1418" s="1"/>
      <c r="CU1418" s="1"/>
      <c r="CV1418" s="1"/>
      <c r="CW1418" s="1"/>
    </row>
    <row r="1419" spans="1:101" s="9" customFormat="1" ht="15" customHeight="1">
      <c r="A1419" s="26"/>
      <c r="B1419" s="1"/>
      <c r="D1419" s="3"/>
      <c r="E1419" s="3"/>
      <c r="F1419" s="3"/>
      <c r="G1419" s="3"/>
      <c r="H1419" s="3"/>
      <c r="I1419" s="1"/>
      <c r="J1419" s="1"/>
      <c r="K1419" s="1"/>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1"/>
      <c r="AI1419" s="1"/>
      <c r="AJ1419" s="1"/>
      <c r="AK1419" s="1"/>
      <c r="AL1419" s="1"/>
      <c r="AM1419" s="1"/>
      <c r="AN1419" s="1"/>
      <c r="AO1419" s="1"/>
      <c r="AP1419" s="1"/>
      <c r="AQ1419" s="1"/>
      <c r="AR1419" s="1"/>
      <c r="AS1419" s="1"/>
      <c r="AT1419" s="1"/>
      <c r="AU1419" s="1"/>
      <c r="AV1419" s="1"/>
      <c r="AW1419" s="1"/>
      <c r="AX1419" s="1"/>
      <c r="AY1419" s="1"/>
      <c r="AZ1419" s="1"/>
      <c r="BA1419" s="1"/>
      <c r="BB1419" s="1"/>
      <c r="BC1419" s="1"/>
      <c r="BD1419" s="1"/>
      <c r="BE1419" s="1"/>
      <c r="BF1419" s="1"/>
      <c r="BG1419" s="1"/>
      <c r="BH1419" s="1"/>
      <c r="BI1419" s="1"/>
      <c r="BJ1419" s="1"/>
      <c r="BK1419" s="1"/>
      <c r="BL1419" s="1"/>
      <c r="BM1419" s="1"/>
      <c r="BN1419" s="1"/>
      <c r="BO1419" s="1"/>
      <c r="BP1419" s="1"/>
      <c r="BQ1419" s="1"/>
      <c r="BR1419" s="1"/>
      <c r="BS1419" s="1"/>
      <c r="BT1419" s="1"/>
      <c r="BU1419" s="1"/>
      <c r="BV1419" s="1"/>
      <c r="BW1419" s="1"/>
      <c r="BX1419" s="1"/>
      <c r="BY1419" s="1"/>
      <c r="BZ1419" s="1"/>
      <c r="CA1419" s="1"/>
      <c r="CB1419" s="1"/>
      <c r="CC1419" s="1"/>
      <c r="CD1419" s="1"/>
      <c r="CE1419" s="1"/>
      <c r="CF1419" s="1"/>
      <c r="CG1419" s="1"/>
      <c r="CH1419" s="1"/>
      <c r="CI1419" s="1"/>
      <c r="CJ1419" s="1"/>
      <c r="CK1419" s="1"/>
      <c r="CL1419" s="1"/>
      <c r="CM1419" s="1"/>
      <c r="CN1419" s="1"/>
      <c r="CO1419" s="1"/>
      <c r="CP1419" s="1"/>
      <c r="CQ1419" s="1"/>
      <c r="CR1419" s="1"/>
      <c r="CS1419" s="1"/>
      <c r="CT1419" s="1"/>
      <c r="CU1419" s="1"/>
      <c r="CV1419" s="1"/>
      <c r="CW1419" s="1"/>
    </row>
    <row r="1420" spans="1:101" s="9" customFormat="1" ht="15" customHeight="1">
      <c r="A1420" s="26"/>
      <c r="B1420" s="1"/>
      <c r="D1420" s="3"/>
      <c r="E1420" s="3"/>
      <c r="F1420" s="3"/>
      <c r="G1420" s="3"/>
      <c r="H1420" s="3"/>
      <c r="I1420" s="1"/>
      <c r="J1420" s="1"/>
      <c r="K1420" s="1"/>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1"/>
      <c r="AI1420" s="1"/>
      <c r="AJ1420" s="1"/>
      <c r="AK1420" s="1"/>
      <c r="AL1420" s="1"/>
      <c r="AM1420" s="1"/>
      <c r="AN1420" s="1"/>
      <c r="AO1420" s="1"/>
      <c r="AP1420" s="1"/>
      <c r="AQ1420" s="1"/>
      <c r="AR1420" s="1"/>
      <c r="AS1420" s="1"/>
      <c r="AT1420" s="1"/>
      <c r="AU1420" s="1"/>
      <c r="AV1420" s="1"/>
      <c r="AW1420" s="1"/>
      <c r="AX1420" s="1"/>
      <c r="AY1420" s="1"/>
      <c r="AZ1420" s="1"/>
      <c r="BA1420" s="1"/>
      <c r="BB1420" s="1"/>
      <c r="BC1420" s="1"/>
      <c r="BD1420" s="1"/>
      <c r="BE1420" s="1"/>
      <c r="BF1420" s="1"/>
      <c r="BG1420" s="1"/>
      <c r="BH1420" s="1"/>
      <c r="BI1420" s="1"/>
      <c r="BJ1420" s="1"/>
      <c r="BK1420" s="1"/>
      <c r="BL1420" s="1"/>
      <c r="BM1420" s="1"/>
      <c r="BN1420" s="1"/>
      <c r="BO1420" s="1"/>
      <c r="BP1420" s="1"/>
      <c r="BQ1420" s="1"/>
      <c r="BR1420" s="1"/>
      <c r="BS1420" s="1"/>
      <c r="BT1420" s="1"/>
      <c r="BU1420" s="1"/>
      <c r="BV1420" s="1"/>
      <c r="BW1420" s="1"/>
      <c r="BX1420" s="1"/>
      <c r="BY1420" s="1"/>
      <c r="BZ1420" s="1"/>
      <c r="CA1420" s="1"/>
      <c r="CB1420" s="1"/>
      <c r="CC1420" s="1"/>
      <c r="CD1420" s="1"/>
      <c r="CE1420" s="1"/>
      <c r="CF1420" s="1"/>
      <c r="CG1420" s="1"/>
      <c r="CH1420" s="1"/>
      <c r="CI1420" s="1"/>
      <c r="CJ1420" s="1"/>
      <c r="CK1420" s="1"/>
      <c r="CL1420" s="1"/>
      <c r="CM1420" s="1"/>
      <c r="CN1420" s="1"/>
      <c r="CO1420" s="1"/>
      <c r="CP1420" s="1"/>
      <c r="CQ1420" s="1"/>
      <c r="CR1420" s="1"/>
      <c r="CS1420" s="1"/>
      <c r="CT1420" s="1"/>
      <c r="CU1420" s="1"/>
      <c r="CV1420" s="1"/>
      <c r="CW1420" s="1"/>
    </row>
    <row r="1421" spans="1:101" s="9" customFormat="1" ht="15" customHeight="1">
      <c r="A1421" s="26"/>
      <c r="B1421" s="1"/>
      <c r="D1421" s="3"/>
      <c r="E1421" s="3"/>
      <c r="F1421" s="3"/>
      <c r="G1421" s="3"/>
      <c r="H1421" s="3"/>
      <c r="I1421" s="1"/>
      <c r="J1421" s="1"/>
      <c r="K1421" s="1"/>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1"/>
      <c r="AI1421" s="1"/>
      <c r="AJ1421" s="1"/>
      <c r="AK1421" s="1"/>
      <c r="AL1421" s="1"/>
      <c r="AM1421" s="1"/>
      <c r="AN1421" s="1"/>
      <c r="AO1421" s="1"/>
      <c r="AP1421" s="1"/>
      <c r="AQ1421" s="1"/>
      <c r="AR1421" s="1"/>
      <c r="AS1421" s="1"/>
      <c r="AT1421" s="1"/>
      <c r="AU1421" s="1"/>
      <c r="AV1421" s="1"/>
      <c r="AW1421" s="1"/>
      <c r="AX1421" s="1"/>
      <c r="AY1421" s="1"/>
      <c r="AZ1421" s="1"/>
      <c r="BA1421" s="1"/>
      <c r="BB1421" s="1"/>
      <c r="BC1421" s="1"/>
      <c r="BD1421" s="1"/>
      <c r="BE1421" s="1"/>
      <c r="BF1421" s="1"/>
      <c r="BG1421" s="1"/>
      <c r="BH1421" s="1"/>
      <c r="BI1421" s="1"/>
      <c r="BJ1421" s="1"/>
      <c r="BK1421" s="1"/>
      <c r="BL1421" s="1"/>
      <c r="BM1421" s="1"/>
      <c r="BN1421" s="1"/>
      <c r="BO1421" s="1"/>
      <c r="BP1421" s="1"/>
      <c r="BQ1421" s="1"/>
      <c r="BR1421" s="1"/>
      <c r="BS1421" s="1"/>
      <c r="BT1421" s="1"/>
      <c r="BU1421" s="1"/>
      <c r="BV1421" s="1"/>
      <c r="BW1421" s="1"/>
      <c r="BX1421" s="1"/>
      <c r="BY1421" s="1"/>
      <c r="BZ1421" s="1"/>
      <c r="CA1421" s="1"/>
      <c r="CB1421" s="1"/>
      <c r="CC1421" s="1"/>
      <c r="CD1421" s="1"/>
      <c r="CE1421" s="1"/>
      <c r="CF1421" s="1"/>
      <c r="CG1421" s="1"/>
      <c r="CH1421" s="1"/>
      <c r="CI1421" s="1"/>
      <c r="CJ1421" s="1"/>
      <c r="CK1421" s="1"/>
      <c r="CL1421" s="1"/>
      <c r="CM1421" s="1"/>
      <c r="CN1421" s="1"/>
      <c r="CO1421" s="1"/>
      <c r="CP1421" s="1"/>
      <c r="CQ1421" s="1"/>
      <c r="CR1421" s="1"/>
      <c r="CS1421" s="1"/>
      <c r="CT1421" s="1"/>
      <c r="CU1421" s="1"/>
      <c r="CV1421" s="1"/>
      <c r="CW1421" s="1"/>
    </row>
    <row r="1422" spans="1:101" s="9" customFormat="1" ht="15" customHeight="1">
      <c r="A1422" s="26"/>
      <c r="B1422" s="1"/>
      <c r="D1422" s="3"/>
      <c r="E1422" s="3"/>
      <c r="F1422" s="3"/>
      <c r="G1422" s="3"/>
      <c r="H1422" s="3"/>
      <c r="I1422" s="1"/>
      <c r="J1422" s="1"/>
      <c r="K1422" s="1"/>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1"/>
      <c r="AI1422" s="1"/>
      <c r="AJ1422" s="1"/>
      <c r="AK1422" s="1"/>
      <c r="AL1422" s="1"/>
      <c r="AM1422" s="1"/>
      <c r="AN1422" s="1"/>
      <c r="AO1422" s="1"/>
      <c r="AP1422" s="1"/>
      <c r="AQ1422" s="1"/>
      <c r="AR1422" s="1"/>
      <c r="AS1422" s="1"/>
      <c r="AT1422" s="1"/>
      <c r="AU1422" s="1"/>
      <c r="AV1422" s="1"/>
      <c r="AW1422" s="1"/>
      <c r="AX1422" s="1"/>
      <c r="AY1422" s="1"/>
      <c r="AZ1422" s="1"/>
      <c r="BA1422" s="1"/>
      <c r="BB1422" s="1"/>
      <c r="BC1422" s="1"/>
      <c r="BD1422" s="1"/>
      <c r="BE1422" s="1"/>
      <c r="BF1422" s="1"/>
      <c r="BG1422" s="1"/>
      <c r="BH1422" s="1"/>
      <c r="BI1422" s="1"/>
      <c r="BJ1422" s="1"/>
      <c r="BK1422" s="1"/>
      <c r="BL1422" s="1"/>
      <c r="BM1422" s="1"/>
      <c r="BN1422" s="1"/>
      <c r="BO1422" s="1"/>
      <c r="BP1422" s="1"/>
      <c r="BQ1422" s="1"/>
      <c r="BR1422" s="1"/>
      <c r="BS1422" s="1"/>
      <c r="BT1422" s="1"/>
      <c r="BU1422" s="1"/>
      <c r="BV1422" s="1"/>
      <c r="BW1422" s="1"/>
      <c r="BX1422" s="1"/>
      <c r="BY1422" s="1"/>
      <c r="BZ1422" s="1"/>
      <c r="CA1422" s="1"/>
      <c r="CB1422" s="1"/>
      <c r="CC1422" s="1"/>
      <c r="CD1422" s="1"/>
      <c r="CE1422" s="1"/>
      <c r="CF1422" s="1"/>
      <c r="CG1422" s="1"/>
      <c r="CH1422" s="1"/>
      <c r="CI1422" s="1"/>
      <c r="CJ1422" s="1"/>
      <c r="CK1422" s="1"/>
      <c r="CL1422" s="1"/>
      <c r="CM1422" s="1"/>
      <c r="CN1422" s="1"/>
      <c r="CO1422" s="1"/>
      <c r="CP1422" s="1"/>
      <c r="CQ1422" s="1"/>
      <c r="CR1422" s="1"/>
      <c r="CS1422" s="1"/>
      <c r="CT1422" s="1"/>
      <c r="CU1422" s="1"/>
      <c r="CV1422" s="1"/>
      <c r="CW1422" s="1"/>
    </row>
    <row r="1423" spans="1:101" s="9" customFormat="1" ht="15" customHeight="1">
      <c r="A1423" s="26"/>
      <c r="B1423" s="1"/>
      <c r="D1423" s="3"/>
      <c r="E1423" s="3"/>
      <c r="F1423" s="3"/>
      <c r="G1423" s="3"/>
      <c r="H1423" s="3"/>
      <c r="I1423" s="1"/>
      <c r="J1423" s="1"/>
      <c r="K1423" s="1"/>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1"/>
      <c r="AI1423" s="1"/>
      <c r="AJ1423" s="1"/>
      <c r="AK1423" s="1"/>
      <c r="AL1423" s="1"/>
      <c r="AM1423" s="1"/>
      <c r="AN1423" s="1"/>
      <c r="AO1423" s="1"/>
      <c r="AP1423" s="1"/>
      <c r="AQ1423" s="1"/>
      <c r="AR1423" s="1"/>
      <c r="AS1423" s="1"/>
      <c r="AT1423" s="1"/>
      <c r="AU1423" s="1"/>
      <c r="AV1423" s="1"/>
      <c r="AW1423" s="1"/>
      <c r="AX1423" s="1"/>
      <c r="AY1423" s="1"/>
      <c r="AZ1423" s="1"/>
      <c r="BA1423" s="1"/>
      <c r="BB1423" s="1"/>
      <c r="BC1423" s="1"/>
      <c r="BD1423" s="1"/>
      <c r="BE1423" s="1"/>
      <c r="BF1423" s="1"/>
      <c r="BG1423" s="1"/>
      <c r="BH1423" s="1"/>
      <c r="BI1423" s="1"/>
      <c r="BJ1423" s="1"/>
      <c r="BK1423" s="1"/>
      <c r="BL1423" s="1"/>
      <c r="BM1423" s="1"/>
      <c r="BN1423" s="1"/>
      <c r="BO1423" s="1"/>
      <c r="BP1423" s="1"/>
      <c r="BQ1423" s="1"/>
      <c r="BR1423" s="1"/>
      <c r="BS1423" s="1"/>
      <c r="BT1423" s="1"/>
      <c r="BU1423" s="1"/>
      <c r="BV1423" s="1"/>
      <c r="BW1423" s="1"/>
      <c r="BX1423" s="1"/>
      <c r="BY1423" s="1"/>
      <c r="BZ1423" s="1"/>
      <c r="CA1423" s="1"/>
      <c r="CB1423" s="1"/>
      <c r="CC1423" s="1"/>
      <c r="CD1423" s="1"/>
      <c r="CE1423" s="1"/>
      <c r="CF1423" s="1"/>
      <c r="CG1423" s="1"/>
      <c r="CH1423" s="1"/>
      <c r="CI1423" s="1"/>
      <c r="CJ1423" s="1"/>
      <c r="CK1423" s="1"/>
      <c r="CL1423" s="1"/>
      <c r="CM1423" s="1"/>
      <c r="CN1423" s="1"/>
      <c r="CO1423" s="1"/>
      <c r="CP1423" s="1"/>
      <c r="CQ1423" s="1"/>
      <c r="CR1423" s="1"/>
      <c r="CS1423" s="1"/>
      <c r="CT1423" s="1"/>
      <c r="CU1423" s="1"/>
      <c r="CV1423" s="1"/>
      <c r="CW1423" s="1"/>
    </row>
    <row r="1424" spans="1:101" s="9" customFormat="1" ht="15" customHeight="1">
      <c r="A1424" s="26"/>
      <c r="B1424" s="1"/>
      <c r="D1424" s="3"/>
      <c r="E1424" s="3"/>
      <c r="F1424" s="3"/>
      <c r="G1424" s="3"/>
      <c r="H1424" s="3"/>
      <c r="I1424" s="1"/>
      <c r="J1424" s="1"/>
      <c r="K1424" s="1"/>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1"/>
      <c r="AI1424" s="1"/>
      <c r="AJ1424" s="1"/>
      <c r="AK1424" s="1"/>
      <c r="AL1424" s="1"/>
      <c r="AM1424" s="1"/>
      <c r="AN1424" s="1"/>
      <c r="AO1424" s="1"/>
      <c r="AP1424" s="1"/>
      <c r="AQ1424" s="1"/>
      <c r="AR1424" s="1"/>
      <c r="AS1424" s="1"/>
      <c r="AT1424" s="1"/>
      <c r="AU1424" s="1"/>
      <c r="AV1424" s="1"/>
      <c r="AW1424" s="1"/>
      <c r="AX1424" s="1"/>
      <c r="AY1424" s="1"/>
      <c r="AZ1424" s="1"/>
      <c r="BA1424" s="1"/>
      <c r="BB1424" s="1"/>
      <c r="BC1424" s="1"/>
      <c r="BD1424" s="1"/>
      <c r="BE1424" s="1"/>
      <c r="BF1424" s="1"/>
      <c r="BG1424" s="1"/>
      <c r="BH1424" s="1"/>
      <c r="BI1424" s="1"/>
      <c r="BJ1424" s="1"/>
      <c r="BK1424" s="1"/>
      <c r="BL1424" s="1"/>
      <c r="BM1424" s="1"/>
      <c r="BN1424" s="1"/>
      <c r="BO1424" s="1"/>
      <c r="BP1424" s="1"/>
      <c r="BQ1424" s="1"/>
      <c r="BR1424" s="1"/>
      <c r="BS1424" s="1"/>
      <c r="BT1424" s="1"/>
      <c r="BU1424" s="1"/>
      <c r="BV1424" s="1"/>
      <c r="BW1424" s="1"/>
      <c r="BX1424" s="1"/>
      <c r="BY1424" s="1"/>
      <c r="BZ1424" s="1"/>
      <c r="CA1424" s="1"/>
      <c r="CB1424" s="1"/>
      <c r="CC1424" s="1"/>
      <c r="CD1424" s="1"/>
      <c r="CE1424" s="1"/>
      <c r="CF1424" s="1"/>
      <c r="CG1424" s="1"/>
      <c r="CH1424" s="1"/>
      <c r="CI1424" s="1"/>
      <c r="CJ1424" s="1"/>
      <c r="CK1424" s="1"/>
      <c r="CL1424" s="1"/>
      <c r="CM1424" s="1"/>
      <c r="CN1424" s="1"/>
      <c r="CO1424" s="1"/>
      <c r="CP1424" s="1"/>
      <c r="CQ1424" s="1"/>
      <c r="CR1424" s="1"/>
      <c r="CS1424" s="1"/>
      <c r="CT1424" s="1"/>
      <c r="CU1424" s="1"/>
      <c r="CV1424" s="1"/>
      <c r="CW1424" s="1"/>
    </row>
    <row r="1425" spans="1:101" s="9" customFormat="1" ht="15" customHeight="1">
      <c r="A1425" s="26"/>
      <c r="B1425" s="1"/>
      <c r="D1425" s="3"/>
      <c r="E1425" s="3"/>
      <c r="F1425" s="3"/>
      <c r="G1425" s="3"/>
      <c r="H1425" s="3"/>
      <c r="I1425" s="1"/>
      <c r="J1425" s="1"/>
      <c r="K1425" s="1"/>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1"/>
      <c r="AI1425" s="1"/>
      <c r="AJ1425" s="1"/>
      <c r="AK1425" s="1"/>
      <c r="AL1425" s="1"/>
      <c r="AM1425" s="1"/>
      <c r="AN1425" s="1"/>
      <c r="AO1425" s="1"/>
      <c r="AP1425" s="1"/>
      <c r="AQ1425" s="1"/>
      <c r="AR1425" s="1"/>
      <c r="AS1425" s="1"/>
      <c r="AT1425" s="1"/>
      <c r="AU1425" s="1"/>
      <c r="AV1425" s="1"/>
      <c r="AW1425" s="1"/>
      <c r="AX1425" s="1"/>
      <c r="AY1425" s="1"/>
      <c r="AZ1425" s="1"/>
      <c r="BA1425" s="1"/>
      <c r="BB1425" s="1"/>
      <c r="BC1425" s="1"/>
      <c r="BD1425" s="1"/>
      <c r="BE1425" s="1"/>
      <c r="BF1425" s="1"/>
      <c r="BG1425" s="1"/>
      <c r="BH1425" s="1"/>
      <c r="BI1425" s="1"/>
      <c r="BJ1425" s="1"/>
      <c r="BK1425" s="1"/>
      <c r="BL1425" s="1"/>
      <c r="BM1425" s="1"/>
      <c r="BN1425" s="1"/>
      <c r="BO1425" s="1"/>
      <c r="BP1425" s="1"/>
      <c r="BQ1425" s="1"/>
      <c r="BR1425" s="1"/>
      <c r="BS1425" s="1"/>
      <c r="BT1425" s="1"/>
      <c r="BU1425" s="1"/>
      <c r="BV1425" s="1"/>
      <c r="BW1425" s="1"/>
      <c r="BX1425" s="1"/>
      <c r="BY1425" s="1"/>
      <c r="BZ1425" s="1"/>
      <c r="CA1425" s="1"/>
      <c r="CB1425" s="1"/>
      <c r="CC1425" s="1"/>
      <c r="CD1425" s="1"/>
      <c r="CE1425" s="1"/>
      <c r="CF1425" s="1"/>
      <c r="CG1425" s="1"/>
      <c r="CH1425" s="1"/>
      <c r="CI1425" s="1"/>
      <c r="CJ1425" s="1"/>
      <c r="CK1425" s="1"/>
      <c r="CL1425" s="1"/>
      <c r="CM1425" s="1"/>
      <c r="CN1425" s="1"/>
      <c r="CO1425" s="1"/>
      <c r="CP1425" s="1"/>
      <c r="CQ1425" s="1"/>
      <c r="CR1425" s="1"/>
      <c r="CS1425" s="1"/>
      <c r="CT1425" s="1"/>
      <c r="CU1425" s="1"/>
      <c r="CV1425" s="1"/>
      <c r="CW1425" s="1"/>
    </row>
    <row r="1426" spans="1:101" s="9" customFormat="1" ht="15" customHeight="1">
      <c r="A1426" s="26"/>
      <c r="B1426" s="1"/>
      <c r="D1426" s="3"/>
      <c r="E1426" s="3"/>
      <c r="F1426" s="3"/>
      <c r="G1426" s="3"/>
      <c r="H1426" s="3"/>
      <c r="I1426" s="1"/>
      <c r="J1426" s="1"/>
      <c r="K1426" s="1"/>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1"/>
      <c r="AI1426" s="1"/>
      <c r="AJ1426" s="1"/>
      <c r="AK1426" s="1"/>
      <c r="AL1426" s="1"/>
      <c r="AM1426" s="1"/>
      <c r="AN1426" s="1"/>
      <c r="AO1426" s="1"/>
      <c r="AP1426" s="1"/>
      <c r="AQ1426" s="1"/>
      <c r="AR1426" s="1"/>
      <c r="AS1426" s="1"/>
      <c r="AT1426" s="1"/>
      <c r="AU1426" s="1"/>
      <c r="AV1426" s="1"/>
      <c r="AW1426" s="1"/>
      <c r="AX1426" s="1"/>
      <c r="AY1426" s="1"/>
      <c r="AZ1426" s="1"/>
      <c r="BA1426" s="1"/>
      <c r="BB1426" s="1"/>
      <c r="BC1426" s="1"/>
      <c r="BD1426" s="1"/>
      <c r="BE1426" s="1"/>
      <c r="BF1426" s="1"/>
      <c r="BG1426" s="1"/>
      <c r="BH1426" s="1"/>
      <c r="BI1426" s="1"/>
      <c r="BJ1426" s="1"/>
      <c r="BK1426" s="1"/>
      <c r="BL1426" s="1"/>
      <c r="BM1426" s="1"/>
      <c r="BN1426" s="1"/>
      <c r="BO1426" s="1"/>
      <c r="BP1426" s="1"/>
      <c r="BQ1426" s="1"/>
      <c r="BR1426" s="1"/>
      <c r="BS1426" s="1"/>
      <c r="BT1426" s="1"/>
      <c r="BU1426" s="1"/>
      <c r="BV1426" s="1"/>
      <c r="BW1426" s="1"/>
      <c r="BX1426" s="1"/>
      <c r="BY1426" s="1"/>
      <c r="BZ1426" s="1"/>
      <c r="CA1426" s="1"/>
      <c r="CB1426" s="1"/>
      <c r="CC1426" s="1"/>
      <c r="CD1426" s="1"/>
      <c r="CE1426" s="1"/>
      <c r="CF1426" s="1"/>
      <c r="CG1426" s="1"/>
      <c r="CH1426" s="1"/>
      <c r="CI1426" s="1"/>
      <c r="CJ1426" s="1"/>
      <c r="CK1426" s="1"/>
      <c r="CL1426" s="1"/>
      <c r="CM1426" s="1"/>
      <c r="CN1426" s="1"/>
      <c r="CO1426" s="1"/>
      <c r="CP1426" s="1"/>
      <c r="CQ1426" s="1"/>
      <c r="CR1426" s="1"/>
      <c r="CS1426" s="1"/>
      <c r="CT1426" s="1"/>
      <c r="CU1426" s="1"/>
      <c r="CV1426" s="1"/>
      <c r="CW1426" s="1"/>
    </row>
    <row r="1427" spans="1:101" s="9" customFormat="1" ht="15" customHeight="1">
      <c r="A1427" s="26"/>
      <c r="B1427" s="1"/>
      <c r="D1427" s="3"/>
      <c r="E1427" s="3"/>
      <c r="F1427" s="3"/>
      <c r="G1427" s="3"/>
      <c r="H1427" s="3"/>
      <c r="I1427" s="1"/>
      <c r="J1427" s="1"/>
      <c r="K1427" s="1"/>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1"/>
      <c r="AI1427" s="1"/>
      <c r="AJ1427" s="1"/>
      <c r="AK1427" s="1"/>
      <c r="AL1427" s="1"/>
      <c r="AM1427" s="1"/>
      <c r="AN1427" s="1"/>
      <c r="AO1427" s="1"/>
      <c r="AP1427" s="1"/>
      <c r="AQ1427" s="1"/>
      <c r="AR1427" s="1"/>
      <c r="AS1427" s="1"/>
      <c r="AT1427" s="1"/>
      <c r="AU1427" s="1"/>
      <c r="AV1427" s="1"/>
      <c r="AW1427" s="1"/>
      <c r="AX1427" s="1"/>
      <c r="AY1427" s="1"/>
      <c r="AZ1427" s="1"/>
      <c r="BA1427" s="1"/>
      <c r="BB1427" s="1"/>
      <c r="BC1427" s="1"/>
      <c r="BD1427" s="1"/>
      <c r="BE1427" s="1"/>
      <c r="BF1427" s="1"/>
      <c r="BG1427" s="1"/>
      <c r="BH1427" s="1"/>
      <c r="BI1427" s="1"/>
      <c r="BJ1427" s="1"/>
      <c r="BK1427" s="1"/>
      <c r="BL1427" s="1"/>
      <c r="BM1427" s="1"/>
      <c r="BN1427" s="1"/>
      <c r="BO1427" s="1"/>
      <c r="BP1427" s="1"/>
      <c r="BQ1427" s="1"/>
      <c r="BR1427" s="1"/>
      <c r="BS1427" s="1"/>
      <c r="BT1427" s="1"/>
      <c r="BU1427" s="1"/>
      <c r="BV1427" s="1"/>
      <c r="BW1427" s="1"/>
      <c r="BX1427" s="1"/>
      <c r="BY1427" s="1"/>
      <c r="BZ1427" s="1"/>
      <c r="CA1427" s="1"/>
      <c r="CB1427" s="1"/>
      <c r="CC1427" s="1"/>
      <c r="CD1427" s="1"/>
      <c r="CE1427" s="1"/>
      <c r="CF1427" s="1"/>
      <c r="CG1427" s="1"/>
      <c r="CH1427" s="1"/>
      <c r="CI1427" s="1"/>
      <c r="CJ1427" s="1"/>
      <c r="CK1427" s="1"/>
      <c r="CL1427" s="1"/>
      <c r="CM1427" s="1"/>
      <c r="CN1427" s="1"/>
      <c r="CO1427" s="1"/>
      <c r="CP1427" s="1"/>
      <c r="CQ1427" s="1"/>
      <c r="CR1427" s="1"/>
      <c r="CS1427" s="1"/>
      <c r="CT1427" s="1"/>
      <c r="CU1427" s="1"/>
      <c r="CV1427" s="1"/>
      <c r="CW1427" s="1"/>
    </row>
    <row r="1428" spans="1:101" s="9" customFormat="1" ht="15" customHeight="1">
      <c r="A1428" s="26"/>
      <c r="B1428" s="1"/>
      <c r="D1428" s="3"/>
      <c r="E1428" s="3"/>
      <c r="F1428" s="3"/>
      <c r="G1428" s="3"/>
      <c r="H1428" s="3"/>
      <c r="I1428" s="1"/>
      <c r="J1428" s="1"/>
      <c r="K1428" s="1"/>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1"/>
      <c r="AI1428" s="1"/>
      <c r="AJ1428" s="1"/>
      <c r="AK1428" s="1"/>
      <c r="AL1428" s="1"/>
      <c r="AM1428" s="1"/>
      <c r="AN1428" s="1"/>
      <c r="AO1428" s="1"/>
      <c r="AP1428" s="1"/>
      <c r="AQ1428" s="1"/>
      <c r="AR1428" s="1"/>
      <c r="AS1428" s="1"/>
      <c r="AT1428" s="1"/>
      <c r="AU1428" s="1"/>
      <c r="AV1428" s="1"/>
      <c r="AW1428" s="1"/>
      <c r="AX1428" s="1"/>
      <c r="AY1428" s="1"/>
      <c r="AZ1428" s="1"/>
      <c r="BA1428" s="1"/>
      <c r="BB1428" s="1"/>
      <c r="BC1428" s="1"/>
      <c r="BD1428" s="1"/>
      <c r="BE1428" s="1"/>
      <c r="BF1428" s="1"/>
      <c r="BG1428" s="1"/>
      <c r="BH1428" s="1"/>
      <c r="BI1428" s="1"/>
      <c r="BJ1428" s="1"/>
      <c r="BK1428" s="1"/>
      <c r="BL1428" s="1"/>
      <c r="BM1428" s="1"/>
      <c r="BN1428" s="1"/>
      <c r="BO1428" s="1"/>
      <c r="BP1428" s="1"/>
      <c r="BQ1428" s="1"/>
      <c r="BR1428" s="1"/>
      <c r="BS1428" s="1"/>
      <c r="BT1428" s="1"/>
      <c r="BU1428" s="1"/>
      <c r="BV1428" s="1"/>
      <c r="BW1428" s="1"/>
      <c r="BX1428" s="1"/>
      <c r="BY1428" s="1"/>
      <c r="BZ1428" s="1"/>
      <c r="CA1428" s="1"/>
      <c r="CB1428" s="1"/>
      <c r="CC1428" s="1"/>
      <c r="CD1428" s="1"/>
      <c r="CE1428" s="1"/>
      <c r="CF1428" s="1"/>
      <c r="CG1428" s="1"/>
      <c r="CH1428" s="1"/>
      <c r="CI1428" s="1"/>
      <c r="CJ1428" s="1"/>
      <c r="CK1428" s="1"/>
      <c r="CL1428" s="1"/>
      <c r="CM1428" s="1"/>
      <c r="CN1428" s="1"/>
      <c r="CO1428" s="1"/>
      <c r="CP1428" s="1"/>
      <c r="CQ1428" s="1"/>
      <c r="CR1428" s="1"/>
      <c r="CS1428" s="1"/>
      <c r="CT1428" s="1"/>
      <c r="CU1428" s="1"/>
      <c r="CV1428" s="1"/>
      <c r="CW1428" s="1"/>
    </row>
    <row r="1429" spans="1:101" s="9" customFormat="1" ht="15" customHeight="1">
      <c r="A1429" s="26"/>
      <c r="B1429" s="1"/>
      <c r="D1429" s="3"/>
      <c r="E1429" s="3"/>
      <c r="F1429" s="3"/>
      <c r="G1429" s="3"/>
      <c r="H1429" s="3"/>
      <c r="I1429" s="1"/>
      <c r="J1429" s="1"/>
      <c r="K1429" s="1"/>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1"/>
      <c r="AI1429" s="1"/>
      <c r="AJ1429" s="1"/>
      <c r="AK1429" s="1"/>
      <c r="AL1429" s="1"/>
      <c r="AM1429" s="1"/>
      <c r="AN1429" s="1"/>
      <c r="AO1429" s="1"/>
      <c r="AP1429" s="1"/>
      <c r="AQ1429" s="1"/>
      <c r="AR1429" s="1"/>
      <c r="AS1429" s="1"/>
      <c r="AT1429" s="1"/>
      <c r="AU1429" s="1"/>
      <c r="AV1429" s="1"/>
      <c r="AW1429" s="1"/>
      <c r="AX1429" s="1"/>
      <c r="AY1429" s="1"/>
      <c r="AZ1429" s="1"/>
      <c r="BA1429" s="1"/>
      <c r="BB1429" s="1"/>
      <c r="BC1429" s="1"/>
      <c r="BD1429" s="1"/>
      <c r="BE1429" s="1"/>
      <c r="BF1429" s="1"/>
      <c r="BG1429" s="1"/>
      <c r="BH1429" s="1"/>
      <c r="BI1429" s="1"/>
      <c r="BJ1429" s="1"/>
      <c r="BK1429" s="1"/>
      <c r="BL1429" s="1"/>
      <c r="BM1429" s="1"/>
      <c r="BN1429" s="1"/>
      <c r="BO1429" s="1"/>
      <c r="BP1429" s="1"/>
      <c r="BQ1429" s="1"/>
      <c r="BR1429" s="1"/>
      <c r="BS1429" s="1"/>
      <c r="BT1429" s="1"/>
      <c r="BU1429" s="1"/>
      <c r="BV1429" s="1"/>
      <c r="BW1429" s="1"/>
      <c r="BX1429" s="1"/>
      <c r="BY1429" s="1"/>
      <c r="BZ1429" s="1"/>
      <c r="CA1429" s="1"/>
      <c r="CB1429" s="1"/>
      <c r="CC1429" s="1"/>
      <c r="CD1429" s="1"/>
      <c r="CE1429" s="1"/>
      <c r="CF1429" s="1"/>
      <c r="CG1429" s="1"/>
      <c r="CH1429" s="1"/>
      <c r="CI1429" s="1"/>
      <c r="CJ1429" s="1"/>
      <c r="CK1429" s="1"/>
      <c r="CL1429" s="1"/>
      <c r="CM1429" s="1"/>
      <c r="CN1429" s="1"/>
      <c r="CO1429" s="1"/>
      <c r="CP1429" s="1"/>
      <c r="CQ1429" s="1"/>
      <c r="CR1429" s="1"/>
      <c r="CS1429" s="1"/>
      <c r="CT1429" s="1"/>
      <c r="CU1429" s="1"/>
      <c r="CV1429" s="1"/>
      <c r="CW1429" s="1"/>
    </row>
    <row r="1430" spans="1:101" s="9" customFormat="1" ht="15" customHeight="1">
      <c r="A1430" s="26"/>
      <c r="B1430" s="1"/>
      <c r="D1430" s="3"/>
      <c r="E1430" s="3"/>
      <c r="F1430" s="3"/>
      <c r="G1430" s="3"/>
      <c r="H1430" s="3"/>
      <c r="I1430" s="1"/>
      <c r="J1430" s="1"/>
      <c r="K1430" s="1"/>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1"/>
      <c r="AI1430" s="1"/>
      <c r="AJ1430" s="1"/>
      <c r="AK1430" s="1"/>
      <c r="AL1430" s="1"/>
      <c r="AM1430" s="1"/>
      <c r="AN1430" s="1"/>
      <c r="AO1430" s="1"/>
      <c r="AP1430" s="1"/>
      <c r="AQ1430" s="1"/>
      <c r="AR1430" s="1"/>
      <c r="AS1430" s="1"/>
      <c r="AT1430" s="1"/>
      <c r="AU1430" s="1"/>
      <c r="AV1430" s="1"/>
      <c r="AW1430" s="1"/>
      <c r="AX1430" s="1"/>
      <c r="AY1430" s="1"/>
      <c r="AZ1430" s="1"/>
      <c r="BA1430" s="1"/>
      <c r="BB1430" s="1"/>
      <c r="BC1430" s="1"/>
      <c r="BD1430" s="1"/>
      <c r="BE1430" s="1"/>
      <c r="BF1430" s="1"/>
      <c r="BG1430" s="1"/>
      <c r="BH1430" s="1"/>
      <c r="BI1430" s="1"/>
      <c r="BJ1430" s="1"/>
      <c r="BK1430" s="1"/>
      <c r="BL1430" s="1"/>
      <c r="BM1430" s="1"/>
      <c r="BN1430" s="1"/>
      <c r="BO1430" s="1"/>
      <c r="BP1430" s="1"/>
      <c r="BQ1430" s="1"/>
      <c r="BR1430" s="1"/>
      <c r="BS1430" s="1"/>
      <c r="BT1430" s="1"/>
      <c r="BU1430" s="1"/>
      <c r="BV1430" s="1"/>
      <c r="BW1430" s="1"/>
      <c r="BX1430" s="1"/>
      <c r="BY1430" s="1"/>
      <c r="BZ1430" s="1"/>
      <c r="CA1430" s="1"/>
      <c r="CB1430" s="1"/>
      <c r="CC1430" s="1"/>
      <c r="CD1430" s="1"/>
      <c r="CE1430" s="1"/>
      <c r="CF1430" s="1"/>
      <c r="CG1430" s="1"/>
      <c r="CH1430" s="1"/>
      <c r="CI1430" s="1"/>
      <c r="CJ1430" s="1"/>
      <c r="CK1430" s="1"/>
      <c r="CL1430" s="1"/>
      <c r="CM1430" s="1"/>
      <c r="CN1430" s="1"/>
      <c r="CO1430" s="1"/>
      <c r="CP1430" s="1"/>
      <c r="CQ1430" s="1"/>
      <c r="CR1430" s="1"/>
      <c r="CS1430" s="1"/>
      <c r="CT1430" s="1"/>
      <c r="CU1430" s="1"/>
      <c r="CV1430" s="1"/>
      <c r="CW1430" s="1"/>
    </row>
    <row r="1431" spans="1:101" s="9" customFormat="1" ht="15" customHeight="1">
      <c r="A1431" s="26"/>
      <c r="B1431" s="1"/>
      <c r="D1431" s="3"/>
      <c r="E1431" s="3"/>
      <c r="F1431" s="3"/>
      <c r="G1431" s="3"/>
      <c r="H1431" s="3"/>
      <c r="I1431" s="1"/>
      <c r="J1431" s="1"/>
      <c r="K1431" s="1"/>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1"/>
      <c r="AI1431" s="1"/>
      <c r="AJ1431" s="1"/>
      <c r="AK1431" s="1"/>
      <c r="AL1431" s="1"/>
      <c r="AM1431" s="1"/>
      <c r="AN1431" s="1"/>
      <c r="AO1431" s="1"/>
      <c r="AP1431" s="1"/>
      <c r="AQ1431" s="1"/>
      <c r="AR1431" s="1"/>
      <c r="AS1431" s="1"/>
      <c r="AT1431" s="1"/>
      <c r="AU1431" s="1"/>
      <c r="AV1431" s="1"/>
      <c r="AW1431" s="1"/>
      <c r="AX1431" s="1"/>
      <c r="AY1431" s="1"/>
      <c r="AZ1431" s="1"/>
      <c r="BA1431" s="1"/>
      <c r="BB1431" s="1"/>
      <c r="BC1431" s="1"/>
      <c r="BD1431" s="1"/>
      <c r="BE1431" s="1"/>
      <c r="BF1431" s="1"/>
      <c r="BG1431" s="1"/>
      <c r="BH1431" s="1"/>
      <c r="BI1431" s="1"/>
      <c r="BJ1431" s="1"/>
      <c r="BK1431" s="1"/>
      <c r="BL1431" s="1"/>
      <c r="BM1431" s="1"/>
      <c r="BN1431" s="1"/>
      <c r="BO1431" s="1"/>
      <c r="BP1431" s="1"/>
      <c r="BQ1431" s="1"/>
      <c r="BR1431" s="1"/>
      <c r="BS1431" s="1"/>
      <c r="BT1431" s="1"/>
      <c r="BU1431" s="1"/>
      <c r="BV1431" s="1"/>
      <c r="BW1431" s="1"/>
      <c r="BX1431" s="1"/>
      <c r="BY1431" s="1"/>
      <c r="BZ1431" s="1"/>
      <c r="CA1431" s="1"/>
      <c r="CB1431" s="1"/>
      <c r="CC1431" s="1"/>
      <c r="CD1431" s="1"/>
      <c r="CE1431" s="1"/>
      <c r="CF1431" s="1"/>
      <c r="CG1431" s="1"/>
      <c r="CH1431" s="1"/>
      <c r="CI1431" s="1"/>
      <c r="CJ1431" s="1"/>
      <c r="CK1431" s="1"/>
      <c r="CL1431" s="1"/>
      <c r="CM1431" s="1"/>
      <c r="CN1431" s="1"/>
      <c r="CO1431" s="1"/>
      <c r="CP1431" s="1"/>
      <c r="CQ1431" s="1"/>
      <c r="CR1431" s="1"/>
      <c r="CS1431" s="1"/>
      <c r="CT1431" s="1"/>
      <c r="CU1431" s="1"/>
      <c r="CV1431" s="1"/>
      <c r="CW1431" s="1"/>
    </row>
    <row r="1432" spans="1:101" s="9" customFormat="1" ht="15" customHeight="1">
      <c r="A1432" s="26"/>
      <c r="B1432" s="1"/>
      <c r="D1432" s="3"/>
      <c r="E1432" s="3"/>
      <c r="F1432" s="3"/>
      <c r="G1432" s="3"/>
      <c r="H1432" s="3"/>
      <c r="I1432" s="1"/>
      <c r="J1432" s="1"/>
      <c r="K1432" s="1"/>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1"/>
      <c r="AI1432" s="1"/>
      <c r="AJ1432" s="1"/>
      <c r="AK1432" s="1"/>
      <c r="AL1432" s="1"/>
      <c r="AM1432" s="1"/>
      <c r="AN1432" s="1"/>
      <c r="AO1432" s="1"/>
      <c r="AP1432" s="1"/>
      <c r="AQ1432" s="1"/>
      <c r="AR1432" s="1"/>
      <c r="AS1432" s="1"/>
      <c r="AT1432" s="1"/>
      <c r="AU1432" s="1"/>
      <c r="AV1432" s="1"/>
      <c r="AW1432" s="1"/>
      <c r="AX1432" s="1"/>
      <c r="AY1432" s="1"/>
      <c r="AZ1432" s="1"/>
      <c r="BA1432" s="1"/>
      <c r="BB1432" s="1"/>
      <c r="BC1432" s="1"/>
      <c r="BD1432" s="1"/>
      <c r="BE1432" s="1"/>
      <c r="BF1432" s="1"/>
      <c r="BG1432" s="1"/>
      <c r="BH1432" s="1"/>
      <c r="BI1432" s="1"/>
      <c r="BJ1432" s="1"/>
      <c r="BK1432" s="1"/>
      <c r="BL1432" s="1"/>
      <c r="BM1432" s="1"/>
      <c r="BN1432" s="1"/>
      <c r="BO1432" s="1"/>
      <c r="BP1432" s="1"/>
      <c r="BQ1432" s="1"/>
      <c r="BR1432" s="1"/>
      <c r="BS1432" s="1"/>
      <c r="BT1432" s="1"/>
      <c r="BU1432" s="1"/>
      <c r="BV1432" s="1"/>
      <c r="BW1432" s="1"/>
      <c r="BX1432" s="1"/>
      <c r="BY1432" s="1"/>
      <c r="BZ1432" s="1"/>
      <c r="CA1432" s="1"/>
      <c r="CB1432" s="1"/>
      <c r="CC1432" s="1"/>
      <c r="CD1432" s="1"/>
      <c r="CE1432" s="1"/>
      <c r="CF1432" s="1"/>
      <c r="CG1432" s="1"/>
      <c r="CH1432" s="1"/>
      <c r="CI1432" s="1"/>
      <c r="CJ1432" s="1"/>
      <c r="CK1432" s="1"/>
      <c r="CL1432" s="1"/>
      <c r="CM1432" s="1"/>
      <c r="CN1432" s="1"/>
      <c r="CO1432" s="1"/>
      <c r="CP1432" s="1"/>
      <c r="CQ1432" s="1"/>
      <c r="CR1432" s="1"/>
      <c r="CS1432" s="1"/>
      <c r="CT1432" s="1"/>
      <c r="CU1432" s="1"/>
      <c r="CV1432" s="1"/>
      <c r="CW1432" s="1"/>
    </row>
    <row r="1433" spans="1:101" s="9" customFormat="1" ht="15" customHeight="1">
      <c r="A1433" s="26"/>
      <c r="B1433" s="1"/>
      <c r="D1433" s="3"/>
      <c r="E1433" s="3"/>
      <c r="F1433" s="3"/>
      <c r="G1433" s="3"/>
      <c r="H1433" s="3"/>
      <c r="I1433" s="1"/>
      <c r="J1433" s="1"/>
      <c r="K1433" s="1"/>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1"/>
      <c r="AI1433" s="1"/>
      <c r="AJ1433" s="1"/>
      <c r="AK1433" s="1"/>
      <c r="AL1433" s="1"/>
      <c r="AM1433" s="1"/>
      <c r="AN1433" s="1"/>
      <c r="AO1433" s="1"/>
      <c r="AP1433" s="1"/>
      <c r="AQ1433" s="1"/>
      <c r="AR1433" s="1"/>
      <c r="AS1433" s="1"/>
      <c r="AT1433" s="1"/>
      <c r="AU1433" s="1"/>
      <c r="AV1433" s="1"/>
      <c r="AW1433" s="1"/>
      <c r="AX1433" s="1"/>
      <c r="AY1433" s="1"/>
      <c r="AZ1433" s="1"/>
      <c r="BA1433" s="1"/>
      <c r="BB1433" s="1"/>
      <c r="BC1433" s="1"/>
      <c r="BD1433" s="1"/>
      <c r="BE1433" s="1"/>
      <c r="BF1433" s="1"/>
      <c r="BG1433" s="1"/>
      <c r="BH1433" s="1"/>
      <c r="BI1433" s="1"/>
      <c r="BJ1433" s="1"/>
      <c r="BK1433" s="1"/>
      <c r="BL1433" s="1"/>
      <c r="BM1433" s="1"/>
      <c r="BN1433" s="1"/>
      <c r="BO1433" s="1"/>
      <c r="BP1433" s="1"/>
      <c r="BQ1433" s="1"/>
      <c r="BR1433" s="1"/>
      <c r="BS1433" s="1"/>
      <c r="BT1433" s="1"/>
      <c r="BU1433" s="1"/>
      <c r="BV1433" s="1"/>
      <c r="BW1433" s="1"/>
      <c r="BX1433" s="1"/>
      <c r="BY1433" s="1"/>
      <c r="BZ1433" s="1"/>
      <c r="CA1433" s="1"/>
      <c r="CB1433" s="1"/>
      <c r="CC1433" s="1"/>
      <c r="CD1433" s="1"/>
      <c r="CE1433" s="1"/>
      <c r="CF1433" s="1"/>
      <c r="CG1433" s="1"/>
      <c r="CH1433" s="1"/>
      <c r="CI1433" s="1"/>
      <c r="CJ1433" s="1"/>
      <c r="CK1433" s="1"/>
      <c r="CL1433" s="1"/>
      <c r="CM1433" s="1"/>
      <c r="CN1433" s="1"/>
      <c r="CO1433" s="1"/>
      <c r="CP1433" s="1"/>
      <c r="CQ1433" s="1"/>
      <c r="CR1433" s="1"/>
      <c r="CS1433" s="1"/>
      <c r="CT1433" s="1"/>
      <c r="CU1433" s="1"/>
      <c r="CV1433" s="1"/>
      <c r="CW1433" s="1"/>
    </row>
    <row r="1434" spans="1:101" s="9" customFormat="1" ht="15" customHeight="1">
      <c r="A1434" s="26"/>
      <c r="B1434" s="1"/>
      <c r="D1434" s="3"/>
      <c r="E1434" s="3"/>
      <c r="F1434" s="3"/>
      <c r="G1434" s="3"/>
      <c r="H1434" s="3"/>
      <c r="I1434" s="1"/>
      <c r="J1434" s="1"/>
      <c r="K1434" s="1"/>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1"/>
      <c r="AI1434" s="1"/>
      <c r="AJ1434" s="1"/>
      <c r="AK1434" s="1"/>
      <c r="AL1434" s="1"/>
      <c r="AM1434" s="1"/>
      <c r="AN1434" s="1"/>
      <c r="AO1434" s="1"/>
      <c r="AP1434" s="1"/>
      <c r="AQ1434" s="1"/>
      <c r="AR1434" s="1"/>
      <c r="AS1434" s="1"/>
      <c r="AT1434" s="1"/>
      <c r="AU1434" s="1"/>
      <c r="AV1434" s="1"/>
      <c r="AW1434" s="1"/>
      <c r="AX1434" s="1"/>
      <c r="AY1434" s="1"/>
      <c r="AZ1434" s="1"/>
      <c r="BA1434" s="1"/>
      <c r="BB1434" s="1"/>
      <c r="BC1434" s="1"/>
      <c r="BD1434" s="1"/>
      <c r="BE1434" s="1"/>
      <c r="BF1434" s="1"/>
      <c r="BG1434" s="1"/>
      <c r="BH1434" s="1"/>
      <c r="BI1434" s="1"/>
      <c r="BJ1434" s="1"/>
      <c r="BK1434" s="1"/>
      <c r="BL1434" s="1"/>
      <c r="BM1434" s="1"/>
      <c r="BN1434" s="1"/>
      <c r="BO1434" s="1"/>
      <c r="BP1434" s="1"/>
      <c r="BQ1434" s="1"/>
      <c r="BR1434" s="1"/>
      <c r="BS1434" s="1"/>
      <c r="BT1434" s="1"/>
      <c r="BU1434" s="1"/>
      <c r="BV1434" s="1"/>
      <c r="BW1434" s="1"/>
      <c r="BX1434" s="1"/>
      <c r="BY1434" s="1"/>
      <c r="BZ1434" s="1"/>
      <c r="CA1434" s="1"/>
      <c r="CB1434" s="1"/>
      <c r="CC1434" s="1"/>
      <c r="CD1434" s="1"/>
      <c r="CE1434" s="1"/>
      <c r="CF1434" s="1"/>
      <c r="CG1434" s="1"/>
      <c r="CH1434" s="1"/>
      <c r="CI1434" s="1"/>
      <c r="CJ1434" s="1"/>
      <c r="CK1434" s="1"/>
      <c r="CL1434" s="1"/>
      <c r="CM1434" s="1"/>
      <c r="CN1434" s="1"/>
      <c r="CO1434" s="1"/>
      <c r="CP1434" s="1"/>
      <c r="CQ1434" s="1"/>
      <c r="CR1434" s="1"/>
      <c r="CS1434" s="1"/>
      <c r="CT1434" s="1"/>
      <c r="CU1434" s="1"/>
      <c r="CV1434" s="1"/>
      <c r="CW1434" s="1"/>
    </row>
    <row r="1435" spans="1:101" s="9" customFormat="1" ht="15" customHeight="1">
      <c r="A1435" s="26"/>
      <c r="B1435" s="1"/>
      <c r="D1435" s="3"/>
      <c r="E1435" s="3"/>
      <c r="F1435" s="3"/>
      <c r="G1435" s="3"/>
      <c r="H1435" s="3"/>
      <c r="I1435" s="1"/>
      <c r="J1435" s="1"/>
      <c r="K1435" s="1"/>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1"/>
      <c r="AI1435" s="1"/>
      <c r="AJ1435" s="1"/>
      <c r="AK1435" s="1"/>
      <c r="AL1435" s="1"/>
      <c r="AM1435" s="1"/>
      <c r="AN1435" s="1"/>
      <c r="AO1435" s="1"/>
      <c r="AP1435" s="1"/>
      <c r="AQ1435" s="1"/>
      <c r="AR1435" s="1"/>
      <c r="AS1435" s="1"/>
      <c r="AT1435" s="1"/>
      <c r="AU1435" s="1"/>
      <c r="AV1435" s="1"/>
      <c r="AW1435" s="1"/>
      <c r="AX1435" s="1"/>
      <c r="AY1435" s="1"/>
      <c r="AZ1435" s="1"/>
      <c r="BA1435" s="1"/>
      <c r="BB1435" s="1"/>
      <c r="BC1435" s="1"/>
      <c r="BD1435" s="1"/>
      <c r="BE1435" s="1"/>
      <c r="BF1435" s="1"/>
      <c r="BG1435" s="1"/>
      <c r="BH1435" s="1"/>
      <c r="BI1435" s="1"/>
      <c r="BJ1435" s="1"/>
      <c r="BK1435" s="1"/>
      <c r="BL1435" s="1"/>
      <c r="BM1435" s="1"/>
      <c r="BN1435" s="1"/>
      <c r="BO1435" s="1"/>
      <c r="BP1435" s="1"/>
      <c r="BQ1435" s="1"/>
      <c r="BR1435" s="1"/>
      <c r="BS1435" s="1"/>
      <c r="BT1435" s="1"/>
      <c r="BU1435" s="1"/>
      <c r="BV1435" s="1"/>
      <c r="BW1435" s="1"/>
      <c r="BX1435" s="1"/>
      <c r="BY1435" s="1"/>
      <c r="BZ1435" s="1"/>
      <c r="CA1435" s="1"/>
      <c r="CB1435" s="1"/>
      <c r="CC1435" s="1"/>
      <c r="CD1435" s="1"/>
      <c r="CE1435" s="1"/>
      <c r="CF1435" s="1"/>
      <c r="CG1435" s="1"/>
      <c r="CH1435" s="1"/>
      <c r="CI1435" s="1"/>
      <c r="CJ1435" s="1"/>
      <c r="CK1435" s="1"/>
      <c r="CL1435" s="1"/>
      <c r="CM1435" s="1"/>
      <c r="CN1435" s="1"/>
      <c r="CO1435" s="1"/>
      <c r="CP1435" s="1"/>
      <c r="CQ1435" s="1"/>
      <c r="CR1435" s="1"/>
      <c r="CS1435" s="1"/>
      <c r="CT1435" s="1"/>
      <c r="CU1435" s="1"/>
      <c r="CV1435" s="1"/>
      <c r="CW1435" s="1"/>
    </row>
    <row r="1436" spans="1:101" s="9" customFormat="1" ht="15" customHeight="1">
      <c r="A1436" s="26"/>
      <c r="B1436" s="1"/>
      <c r="D1436" s="3"/>
      <c r="E1436" s="3"/>
      <c r="F1436" s="3"/>
      <c r="G1436" s="3"/>
      <c r="H1436" s="3"/>
      <c r="I1436" s="1"/>
      <c r="J1436" s="1"/>
      <c r="K1436" s="1"/>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1"/>
      <c r="AI1436" s="1"/>
      <c r="AJ1436" s="1"/>
      <c r="AK1436" s="1"/>
      <c r="AL1436" s="1"/>
      <c r="AM1436" s="1"/>
      <c r="AN1436" s="1"/>
      <c r="AO1436" s="1"/>
      <c r="AP1436" s="1"/>
      <c r="AQ1436" s="1"/>
      <c r="AR1436" s="1"/>
      <c r="AS1436" s="1"/>
      <c r="AT1436" s="1"/>
      <c r="AU1436" s="1"/>
      <c r="AV1436" s="1"/>
      <c r="AW1436" s="1"/>
      <c r="AX1436" s="1"/>
      <c r="AY1436" s="1"/>
      <c r="AZ1436" s="1"/>
      <c r="BA1436" s="1"/>
      <c r="BB1436" s="1"/>
      <c r="BC1436" s="1"/>
      <c r="BD1436" s="1"/>
      <c r="BE1436" s="1"/>
      <c r="BF1436" s="1"/>
      <c r="BG1436" s="1"/>
      <c r="BH1436" s="1"/>
      <c r="BI1436" s="1"/>
      <c r="BJ1436" s="1"/>
      <c r="BK1436" s="1"/>
      <c r="BL1436" s="1"/>
      <c r="BM1436" s="1"/>
      <c r="BN1436" s="1"/>
      <c r="BO1436" s="1"/>
      <c r="BP1436" s="1"/>
      <c r="BQ1436" s="1"/>
      <c r="BR1436" s="1"/>
      <c r="BS1436" s="1"/>
      <c r="BT1436" s="1"/>
      <c r="BU1436" s="1"/>
      <c r="BV1436" s="1"/>
      <c r="BW1436" s="1"/>
      <c r="BX1436" s="1"/>
      <c r="BY1436" s="1"/>
      <c r="BZ1436" s="1"/>
      <c r="CA1436" s="1"/>
      <c r="CB1436" s="1"/>
      <c r="CC1436" s="1"/>
      <c r="CD1436" s="1"/>
      <c r="CE1436" s="1"/>
      <c r="CF1436" s="1"/>
      <c r="CG1436" s="1"/>
      <c r="CH1436" s="1"/>
      <c r="CI1436" s="1"/>
      <c r="CJ1436" s="1"/>
      <c r="CK1436" s="1"/>
      <c r="CL1436" s="1"/>
      <c r="CM1436" s="1"/>
      <c r="CN1436" s="1"/>
      <c r="CO1436" s="1"/>
      <c r="CP1436" s="1"/>
      <c r="CQ1436" s="1"/>
      <c r="CR1436" s="1"/>
      <c r="CS1436" s="1"/>
      <c r="CT1436" s="1"/>
      <c r="CU1436" s="1"/>
      <c r="CV1436" s="1"/>
      <c r="CW1436" s="1"/>
    </row>
    <row r="1437" spans="1:101" s="9" customFormat="1" ht="15" customHeight="1">
      <c r="A1437" s="26"/>
      <c r="B1437" s="1"/>
      <c r="D1437" s="3"/>
      <c r="E1437" s="3"/>
      <c r="F1437" s="3"/>
      <c r="G1437" s="3"/>
      <c r="H1437" s="3"/>
      <c r="I1437" s="1"/>
      <c r="J1437" s="1"/>
      <c r="K1437" s="1"/>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1"/>
      <c r="AI1437" s="1"/>
      <c r="AJ1437" s="1"/>
      <c r="AK1437" s="1"/>
      <c r="AL1437" s="1"/>
      <c r="AM1437" s="1"/>
      <c r="AN1437" s="1"/>
      <c r="AO1437" s="1"/>
      <c r="AP1437" s="1"/>
      <c r="AQ1437" s="1"/>
      <c r="AR1437" s="1"/>
      <c r="AS1437" s="1"/>
      <c r="AT1437" s="1"/>
      <c r="AU1437" s="1"/>
      <c r="AV1437" s="1"/>
      <c r="AW1437" s="1"/>
      <c r="AX1437" s="1"/>
      <c r="AY1437" s="1"/>
      <c r="AZ1437" s="1"/>
      <c r="BA1437" s="1"/>
      <c r="BB1437" s="1"/>
      <c r="BC1437" s="1"/>
      <c r="BD1437" s="1"/>
      <c r="BE1437" s="1"/>
      <c r="BF1437" s="1"/>
      <c r="BG1437" s="1"/>
      <c r="BH1437" s="1"/>
      <c r="BI1437" s="1"/>
      <c r="BJ1437" s="1"/>
      <c r="BK1437" s="1"/>
      <c r="BL1437" s="1"/>
      <c r="BM1437" s="1"/>
      <c r="BN1437" s="1"/>
      <c r="BO1437" s="1"/>
      <c r="BP1437" s="1"/>
      <c r="BQ1437" s="1"/>
      <c r="BR1437" s="1"/>
      <c r="BS1437" s="1"/>
      <c r="BT1437" s="1"/>
      <c r="BU1437" s="1"/>
      <c r="BV1437" s="1"/>
      <c r="BW1437" s="1"/>
      <c r="BX1437" s="1"/>
      <c r="BY1437" s="1"/>
      <c r="BZ1437" s="1"/>
      <c r="CA1437" s="1"/>
      <c r="CB1437" s="1"/>
      <c r="CC1437" s="1"/>
      <c r="CD1437" s="1"/>
      <c r="CE1437" s="1"/>
      <c r="CF1437" s="1"/>
      <c r="CG1437" s="1"/>
      <c r="CH1437" s="1"/>
      <c r="CI1437" s="1"/>
      <c r="CJ1437" s="1"/>
      <c r="CK1437" s="1"/>
      <c r="CL1437" s="1"/>
      <c r="CM1437" s="1"/>
      <c r="CN1437" s="1"/>
      <c r="CO1437" s="1"/>
      <c r="CP1437" s="1"/>
      <c r="CQ1437" s="1"/>
      <c r="CR1437" s="1"/>
      <c r="CS1437" s="1"/>
      <c r="CT1437" s="1"/>
      <c r="CU1437" s="1"/>
      <c r="CV1437" s="1"/>
      <c r="CW1437" s="1"/>
    </row>
    <row r="1438" spans="1:101" s="9" customFormat="1" ht="15" customHeight="1">
      <c r="A1438" s="26"/>
      <c r="B1438" s="1"/>
      <c r="D1438" s="3"/>
      <c r="E1438" s="3"/>
      <c r="F1438" s="3"/>
      <c r="G1438" s="3"/>
      <c r="H1438" s="3"/>
      <c r="I1438" s="1"/>
      <c r="J1438" s="1"/>
      <c r="K1438" s="1"/>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1"/>
      <c r="AI1438" s="1"/>
      <c r="AJ1438" s="1"/>
      <c r="AK1438" s="1"/>
      <c r="AL1438" s="1"/>
      <c r="AM1438" s="1"/>
      <c r="AN1438" s="1"/>
      <c r="AO1438" s="1"/>
      <c r="AP1438" s="1"/>
      <c r="AQ1438" s="1"/>
      <c r="AR1438" s="1"/>
      <c r="AS1438" s="1"/>
      <c r="AT1438" s="1"/>
      <c r="AU1438" s="1"/>
      <c r="AV1438" s="1"/>
      <c r="AW1438" s="1"/>
      <c r="AX1438" s="1"/>
      <c r="AY1438" s="1"/>
      <c r="AZ1438" s="1"/>
      <c r="BA1438" s="1"/>
      <c r="BB1438" s="1"/>
      <c r="BC1438" s="1"/>
      <c r="BD1438" s="1"/>
      <c r="BE1438" s="1"/>
      <c r="BF1438" s="1"/>
      <c r="BG1438" s="1"/>
      <c r="BH1438" s="1"/>
      <c r="BI1438" s="1"/>
      <c r="BJ1438" s="1"/>
      <c r="BK1438" s="1"/>
      <c r="BL1438" s="1"/>
      <c r="BM1438" s="1"/>
      <c r="BN1438" s="1"/>
      <c r="BO1438" s="1"/>
      <c r="BP1438" s="1"/>
      <c r="BQ1438" s="1"/>
      <c r="BR1438" s="1"/>
      <c r="BS1438" s="1"/>
      <c r="BT1438" s="1"/>
      <c r="BU1438" s="1"/>
      <c r="BV1438" s="1"/>
      <c r="BW1438" s="1"/>
      <c r="BX1438" s="1"/>
      <c r="BY1438" s="1"/>
      <c r="BZ1438" s="1"/>
      <c r="CA1438" s="1"/>
      <c r="CB1438" s="1"/>
      <c r="CC1438" s="1"/>
      <c r="CD1438" s="1"/>
      <c r="CE1438" s="1"/>
      <c r="CF1438" s="1"/>
      <c r="CG1438" s="1"/>
      <c r="CH1438" s="1"/>
      <c r="CI1438" s="1"/>
      <c r="CJ1438" s="1"/>
      <c r="CK1438" s="1"/>
      <c r="CL1438" s="1"/>
      <c r="CM1438" s="1"/>
      <c r="CN1438" s="1"/>
      <c r="CO1438" s="1"/>
      <c r="CP1438" s="1"/>
      <c r="CQ1438" s="1"/>
      <c r="CR1438" s="1"/>
      <c r="CS1438" s="1"/>
      <c r="CT1438" s="1"/>
      <c r="CU1438" s="1"/>
      <c r="CV1438" s="1"/>
      <c r="CW1438" s="1"/>
    </row>
    <row r="1439" spans="1:101" s="9" customFormat="1" ht="15" customHeight="1">
      <c r="A1439" s="26"/>
      <c r="B1439" s="1"/>
      <c r="D1439" s="3"/>
      <c r="E1439" s="3"/>
      <c r="F1439" s="3"/>
      <c r="G1439" s="3"/>
      <c r="H1439" s="3"/>
      <c r="I1439" s="1"/>
      <c r="J1439" s="1"/>
      <c r="K1439" s="1"/>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1"/>
      <c r="AI1439" s="1"/>
      <c r="AJ1439" s="1"/>
      <c r="AK1439" s="1"/>
      <c r="AL1439" s="1"/>
      <c r="AM1439" s="1"/>
      <c r="AN1439" s="1"/>
      <c r="AO1439" s="1"/>
      <c r="AP1439" s="1"/>
      <c r="AQ1439" s="1"/>
      <c r="AR1439" s="1"/>
      <c r="AS1439" s="1"/>
      <c r="AT1439" s="1"/>
      <c r="AU1439" s="1"/>
      <c r="AV1439" s="1"/>
      <c r="AW1439" s="1"/>
      <c r="AX1439" s="1"/>
      <c r="AY1439" s="1"/>
      <c r="AZ1439" s="1"/>
      <c r="BA1439" s="1"/>
      <c r="BB1439" s="1"/>
      <c r="BC1439" s="1"/>
      <c r="BD1439" s="1"/>
      <c r="BE1439" s="1"/>
      <c r="BF1439" s="1"/>
      <c r="BG1439" s="1"/>
      <c r="BH1439" s="1"/>
      <c r="BI1439" s="1"/>
      <c r="BJ1439" s="1"/>
      <c r="BK1439" s="1"/>
      <c r="BL1439" s="1"/>
      <c r="BM1439" s="1"/>
      <c r="BN1439" s="1"/>
      <c r="BO1439" s="1"/>
      <c r="BP1439" s="1"/>
      <c r="BQ1439" s="1"/>
      <c r="BR1439" s="1"/>
      <c r="BS1439" s="1"/>
      <c r="BT1439" s="1"/>
      <c r="BU1439" s="1"/>
      <c r="BV1439" s="1"/>
      <c r="BW1439" s="1"/>
      <c r="BX1439" s="1"/>
      <c r="BY1439" s="1"/>
      <c r="BZ1439" s="1"/>
      <c r="CA1439" s="1"/>
      <c r="CB1439" s="1"/>
      <c r="CC1439" s="1"/>
      <c r="CD1439" s="1"/>
      <c r="CE1439" s="1"/>
      <c r="CF1439" s="1"/>
      <c r="CG1439" s="1"/>
      <c r="CH1439" s="1"/>
      <c r="CI1439" s="1"/>
      <c r="CJ1439" s="1"/>
      <c r="CK1439" s="1"/>
      <c r="CL1439" s="1"/>
      <c r="CM1439" s="1"/>
      <c r="CN1439" s="1"/>
      <c r="CO1439" s="1"/>
      <c r="CP1439" s="1"/>
      <c r="CQ1439" s="1"/>
      <c r="CR1439" s="1"/>
      <c r="CS1439" s="1"/>
      <c r="CT1439" s="1"/>
      <c r="CU1439" s="1"/>
      <c r="CV1439" s="1"/>
      <c r="CW1439" s="1"/>
    </row>
    <row r="1440" spans="1:101" s="9" customFormat="1" ht="15" customHeight="1">
      <c r="A1440" s="26"/>
      <c r="B1440" s="1"/>
      <c r="D1440" s="3"/>
      <c r="E1440" s="3"/>
      <c r="F1440" s="3"/>
      <c r="G1440" s="3"/>
      <c r="H1440" s="3"/>
      <c r="I1440" s="1"/>
      <c r="J1440" s="1"/>
      <c r="K1440" s="1"/>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1"/>
      <c r="AI1440" s="1"/>
      <c r="AJ1440" s="1"/>
      <c r="AK1440" s="1"/>
      <c r="AL1440" s="1"/>
      <c r="AM1440" s="1"/>
      <c r="AN1440" s="1"/>
      <c r="AO1440" s="1"/>
      <c r="AP1440" s="1"/>
      <c r="AQ1440" s="1"/>
      <c r="AR1440" s="1"/>
      <c r="AS1440" s="1"/>
      <c r="AT1440" s="1"/>
      <c r="AU1440" s="1"/>
      <c r="AV1440" s="1"/>
      <c r="AW1440" s="1"/>
      <c r="AX1440" s="1"/>
      <c r="AY1440" s="1"/>
      <c r="AZ1440" s="1"/>
      <c r="BA1440" s="1"/>
      <c r="BB1440" s="1"/>
      <c r="BC1440" s="1"/>
      <c r="BD1440" s="1"/>
      <c r="BE1440" s="1"/>
      <c r="BF1440" s="1"/>
      <c r="BG1440" s="1"/>
      <c r="BH1440" s="1"/>
      <c r="BI1440" s="1"/>
      <c r="BJ1440" s="1"/>
      <c r="BK1440" s="1"/>
      <c r="BL1440" s="1"/>
      <c r="BM1440" s="1"/>
      <c r="BN1440" s="1"/>
      <c r="BO1440" s="1"/>
      <c r="BP1440" s="1"/>
      <c r="BQ1440" s="1"/>
      <c r="BR1440" s="1"/>
      <c r="BS1440" s="1"/>
      <c r="BT1440" s="1"/>
      <c r="BU1440" s="1"/>
      <c r="BV1440" s="1"/>
      <c r="BW1440" s="1"/>
      <c r="BX1440" s="1"/>
      <c r="BY1440" s="1"/>
      <c r="BZ1440" s="1"/>
      <c r="CA1440" s="1"/>
      <c r="CB1440" s="1"/>
      <c r="CC1440" s="1"/>
      <c r="CD1440" s="1"/>
      <c r="CE1440" s="1"/>
      <c r="CF1440" s="1"/>
      <c r="CG1440" s="1"/>
      <c r="CH1440" s="1"/>
      <c r="CI1440" s="1"/>
      <c r="CJ1440" s="1"/>
      <c r="CK1440" s="1"/>
      <c r="CL1440" s="1"/>
      <c r="CM1440" s="1"/>
      <c r="CN1440" s="1"/>
      <c r="CO1440" s="1"/>
      <c r="CP1440" s="1"/>
      <c r="CQ1440" s="1"/>
      <c r="CR1440" s="1"/>
      <c r="CS1440" s="1"/>
      <c r="CT1440" s="1"/>
      <c r="CU1440" s="1"/>
      <c r="CV1440" s="1"/>
      <c r="CW1440" s="1"/>
    </row>
    <row r="1441" spans="1:101" s="9" customFormat="1" ht="15" customHeight="1">
      <c r="A1441" s="26"/>
      <c r="B1441" s="1"/>
      <c r="D1441" s="3"/>
      <c r="E1441" s="3"/>
      <c r="F1441" s="3"/>
      <c r="G1441" s="3"/>
      <c r="H1441" s="3"/>
      <c r="I1441" s="1"/>
      <c r="J1441" s="1"/>
      <c r="K1441" s="1"/>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1"/>
      <c r="AI1441" s="1"/>
      <c r="AJ1441" s="1"/>
      <c r="AK1441" s="1"/>
      <c r="AL1441" s="1"/>
      <c r="AM1441" s="1"/>
      <c r="AN1441" s="1"/>
      <c r="AO1441" s="1"/>
      <c r="AP1441" s="1"/>
      <c r="AQ1441" s="1"/>
      <c r="AR1441" s="1"/>
      <c r="AS1441" s="1"/>
      <c r="AT1441" s="1"/>
      <c r="AU1441" s="1"/>
      <c r="AV1441" s="1"/>
      <c r="AW1441" s="1"/>
      <c r="AX1441" s="1"/>
      <c r="AY1441" s="1"/>
      <c r="AZ1441" s="1"/>
      <c r="BA1441" s="1"/>
      <c r="BB1441" s="1"/>
      <c r="BC1441" s="1"/>
      <c r="BD1441" s="1"/>
      <c r="BE1441" s="1"/>
      <c r="BF1441" s="1"/>
      <c r="BG1441" s="1"/>
      <c r="BH1441" s="1"/>
      <c r="BI1441" s="1"/>
      <c r="BJ1441" s="1"/>
      <c r="BK1441" s="1"/>
      <c r="BL1441" s="1"/>
      <c r="BM1441" s="1"/>
      <c r="BN1441" s="1"/>
      <c r="BO1441" s="1"/>
      <c r="BP1441" s="1"/>
      <c r="BQ1441" s="1"/>
      <c r="BR1441" s="1"/>
      <c r="BS1441" s="1"/>
      <c r="BT1441" s="1"/>
      <c r="BU1441" s="1"/>
      <c r="BV1441" s="1"/>
      <c r="BW1441" s="1"/>
      <c r="BX1441" s="1"/>
      <c r="BY1441" s="1"/>
      <c r="BZ1441" s="1"/>
      <c r="CA1441" s="1"/>
      <c r="CB1441" s="1"/>
      <c r="CC1441" s="1"/>
      <c r="CD1441" s="1"/>
      <c r="CE1441" s="1"/>
      <c r="CF1441" s="1"/>
      <c r="CG1441" s="1"/>
      <c r="CH1441" s="1"/>
      <c r="CI1441" s="1"/>
      <c r="CJ1441" s="1"/>
      <c r="CK1441" s="1"/>
      <c r="CL1441" s="1"/>
      <c r="CM1441" s="1"/>
      <c r="CN1441" s="1"/>
      <c r="CO1441" s="1"/>
      <c r="CP1441" s="1"/>
      <c r="CQ1441" s="1"/>
      <c r="CR1441" s="1"/>
      <c r="CS1441" s="1"/>
      <c r="CT1441" s="1"/>
      <c r="CU1441" s="1"/>
      <c r="CV1441" s="1"/>
      <c r="CW1441" s="1"/>
    </row>
    <row r="1442" spans="1:101" s="9" customFormat="1" ht="15" customHeight="1">
      <c r="A1442" s="26"/>
      <c r="B1442" s="1"/>
      <c r="D1442" s="3"/>
      <c r="E1442" s="3"/>
      <c r="F1442" s="3"/>
      <c r="G1442" s="3"/>
      <c r="H1442" s="3"/>
      <c r="I1442" s="1"/>
      <c r="J1442" s="1"/>
      <c r="K1442" s="1"/>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1"/>
      <c r="AI1442" s="1"/>
      <c r="AJ1442" s="1"/>
      <c r="AK1442" s="1"/>
      <c r="AL1442" s="1"/>
      <c r="AM1442" s="1"/>
      <c r="AN1442" s="1"/>
      <c r="AO1442" s="1"/>
      <c r="AP1442" s="1"/>
      <c r="AQ1442" s="1"/>
      <c r="AR1442" s="1"/>
      <c r="AS1442" s="1"/>
      <c r="AT1442" s="1"/>
      <c r="AU1442" s="1"/>
      <c r="AV1442" s="1"/>
      <c r="AW1442" s="1"/>
      <c r="AX1442" s="1"/>
      <c r="AY1442" s="1"/>
      <c r="AZ1442" s="1"/>
      <c r="BA1442" s="1"/>
      <c r="BB1442" s="1"/>
      <c r="BC1442" s="1"/>
      <c r="BD1442" s="1"/>
      <c r="BE1442" s="1"/>
      <c r="BF1442" s="1"/>
      <c r="BG1442" s="1"/>
      <c r="BH1442" s="1"/>
      <c r="BI1442" s="1"/>
      <c r="BJ1442" s="1"/>
      <c r="BK1442" s="1"/>
      <c r="BL1442" s="1"/>
      <c r="BM1442" s="1"/>
      <c r="BN1442" s="1"/>
      <c r="BO1442" s="1"/>
      <c r="BP1442" s="1"/>
      <c r="BQ1442" s="1"/>
      <c r="BR1442" s="1"/>
      <c r="BS1442" s="1"/>
      <c r="BT1442" s="1"/>
      <c r="BU1442" s="1"/>
      <c r="BV1442" s="1"/>
      <c r="BW1442" s="1"/>
      <c r="BX1442" s="1"/>
      <c r="BY1442" s="1"/>
      <c r="BZ1442" s="1"/>
      <c r="CA1442" s="1"/>
      <c r="CB1442" s="1"/>
      <c r="CC1442" s="1"/>
      <c r="CD1442" s="1"/>
      <c r="CE1442" s="1"/>
      <c r="CF1442" s="1"/>
      <c r="CG1442" s="1"/>
      <c r="CH1442" s="1"/>
      <c r="CI1442" s="1"/>
      <c r="CJ1442" s="1"/>
      <c r="CK1442" s="1"/>
      <c r="CL1442" s="1"/>
      <c r="CM1442" s="1"/>
      <c r="CN1442" s="1"/>
      <c r="CO1442" s="1"/>
      <c r="CP1442" s="1"/>
      <c r="CQ1442" s="1"/>
      <c r="CR1442" s="1"/>
      <c r="CS1442" s="1"/>
      <c r="CT1442" s="1"/>
      <c r="CU1442" s="1"/>
      <c r="CV1442" s="1"/>
      <c r="CW1442" s="1"/>
    </row>
    <row r="1443" spans="1:101" s="9" customFormat="1" ht="15" customHeight="1">
      <c r="A1443" s="26"/>
      <c r="B1443" s="1"/>
      <c r="D1443" s="3"/>
      <c r="E1443" s="3"/>
      <c r="F1443" s="3"/>
      <c r="G1443" s="3"/>
      <c r="H1443" s="3"/>
      <c r="I1443" s="1"/>
      <c r="J1443" s="1"/>
      <c r="K1443" s="1"/>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1"/>
      <c r="AI1443" s="1"/>
      <c r="AJ1443" s="1"/>
      <c r="AK1443" s="1"/>
      <c r="AL1443" s="1"/>
      <c r="AM1443" s="1"/>
      <c r="AN1443" s="1"/>
      <c r="AO1443" s="1"/>
      <c r="AP1443" s="1"/>
      <c r="AQ1443" s="1"/>
      <c r="AR1443" s="1"/>
      <c r="AS1443" s="1"/>
      <c r="AT1443" s="1"/>
      <c r="AU1443" s="1"/>
      <c r="AV1443" s="1"/>
      <c r="AW1443" s="1"/>
      <c r="AX1443" s="1"/>
      <c r="AY1443" s="1"/>
      <c r="AZ1443" s="1"/>
      <c r="BA1443" s="1"/>
      <c r="BB1443" s="1"/>
      <c r="BC1443" s="1"/>
      <c r="BD1443" s="1"/>
      <c r="BE1443" s="1"/>
      <c r="BF1443" s="1"/>
      <c r="BG1443" s="1"/>
      <c r="BH1443" s="1"/>
      <c r="BI1443" s="1"/>
      <c r="BJ1443" s="1"/>
      <c r="BK1443" s="1"/>
      <c r="BL1443" s="1"/>
      <c r="BM1443" s="1"/>
      <c r="BN1443" s="1"/>
      <c r="BO1443" s="1"/>
      <c r="BP1443" s="1"/>
      <c r="BQ1443" s="1"/>
      <c r="BR1443" s="1"/>
      <c r="BS1443" s="1"/>
      <c r="BT1443" s="1"/>
      <c r="BU1443" s="1"/>
      <c r="BV1443" s="1"/>
      <c r="BW1443" s="1"/>
      <c r="BX1443" s="1"/>
      <c r="BY1443" s="1"/>
      <c r="BZ1443" s="1"/>
      <c r="CA1443" s="1"/>
      <c r="CB1443" s="1"/>
      <c r="CC1443" s="1"/>
      <c r="CD1443" s="1"/>
      <c r="CE1443" s="1"/>
      <c r="CF1443" s="1"/>
      <c r="CG1443" s="1"/>
      <c r="CH1443" s="1"/>
      <c r="CI1443" s="1"/>
      <c r="CJ1443" s="1"/>
      <c r="CK1443" s="1"/>
      <c r="CL1443" s="1"/>
      <c r="CM1443" s="1"/>
      <c r="CN1443" s="1"/>
      <c r="CO1443" s="1"/>
      <c r="CP1443" s="1"/>
      <c r="CQ1443" s="1"/>
      <c r="CR1443" s="1"/>
      <c r="CS1443" s="1"/>
      <c r="CT1443" s="1"/>
      <c r="CU1443" s="1"/>
      <c r="CV1443" s="1"/>
      <c r="CW1443" s="1"/>
    </row>
    <row r="1444" spans="1:101" s="9" customFormat="1" ht="15" customHeight="1">
      <c r="A1444" s="26"/>
      <c r="B1444" s="1"/>
      <c r="D1444" s="3"/>
      <c r="E1444" s="3"/>
      <c r="F1444" s="3"/>
      <c r="G1444" s="3"/>
      <c r="H1444" s="3"/>
      <c r="I1444" s="1"/>
      <c r="J1444" s="1"/>
      <c r="K1444" s="1"/>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1"/>
      <c r="AI1444" s="1"/>
      <c r="AJ1444" s="1"/>
      <c r="AK1444" s="1"/>
      <c r="AL1444" s="1"/>
      <c r="AM1444" s="1"/>
      <c r="AN1444" s="1"/>
      <c r="AO1444" s="1"/>
      <c r="AP1444" s="1"/>
      <c r="AQ1444" s="1"/>
      <c r="AR1444" s="1"/>
      <c r="AS1444" s="1"/>
      <c r="AT1444" s="1"/>
      <c r="AU1444" s="1"/>
      <c r="AV1444" s="1"/>
      <c r="AW1444" s="1"/>
      <c r="AX1444" s="1"/>
      <c r="AY1444" s="1"/>
      <c r="AZ1444" s="1"/>
      <c r="BA1444" s="1"/>
      <c r="BB1444" s="1"/>
      <c r="BC1444" s="1"/>
      <c r="BD1444" s="1"/>
      <c r="BE1444" s="1"/>
      <c r="BF1444" s="1"/>
      <c r="BG1444" s="1"/>
      <c r="BH1444" s="1"/>
      <c r="BI1444" s="1"/>
      <c r="BJ1444" s="1"/>
      <c r="BK1444" s="1"/>
      <c r="BL1444" s="1"/>
      <c r="BM1444" s="1"/>
      <c r="BN1444" s="1"/>
      <c r="BO1444" s="1"/>
      <c r="BP1444" s="1"/>
      <c r="BQ1444" s="1"/>
      <c r="BR1444" s="1"/>
      <c r="BS1444" s="1"/>
      <c r="BT1444" s="1"/>
      <c r="BU1444" s="1"/>
      <c r="BV1444" s="1"/>
      <c r="BW1444" s="1"/>
      <c r="BX1444" s="1"/>
      <c r="BY1444" s="1"/>
      <c r="BZ1444" s="1"/>
      <c r="CA1444" s="1"/>
      <c r="CB1444" s="1"/>
      <c r="CC1444" s="1"/>
      <c r="CD1444" s="1"/>
      <c r="CE1444" s="1"/>
      <c r="CF1444" s="1"/>
      <c r="CG1444" s="1"/>
      <c r="CH1444" s="1"/>
      <c r="CI1444" s="1"/>
      <c r="CJ1444" s="1"/>
      <c r="CK1444" s="1"/>
      <c r="CL1444" s="1"/>
      <c r="CM1444" s="1"/>
      <c r="CN1444" s="1"/>
      <c r="CO1444" s="1"/>
      <c r="CP1444" s="1"/>
      <c r="CQ1444" s="1"/>
      <c r="CR1444" s="1"/>
      <c r="CS1444" s="1"/>
      <c r="CT1444" s="1"/>
      <c r="CU1444" s="1"/>
      <c r="CV1444" s="1"/>
      <c r="CW1444" s="1"/>
    </row>
    <row r="1445" spans="1:101" s="9" customFormat="1" ht="15" customHeight="1">
      <c r="A1445" s="26"/>
      <c r="B1445" s="1"/>
      <c r="D1445" s="3"/>
      <c r="E1445" s="3"/>
      <c r="F1445" s="3"/>
      <c r="G1445" s="3"/>
      <c r="H1445" s="3"/>
      <c r="I1445" s="1"/>
      <c r="J1445" s="1"/>
      <c r="K1445" s="1"/>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1"/>
      <c r="AI1445" s="1"/>
      <c r="AJ1445" s="1"/>
      <c r="AK1445" s="1"/>
      <c r="AL1445" s="1"/>
      <c r="AM1445" s="1"/>
      <c r="AN1445" s="1"/>
      <c r="AO1445" s="1"/>
      <c r="AP1445" s="1"/>
      <c r="AQ1445" s="1"/>
      <c r="AR1445" s="1"/>
      <c r="AS1445" s="1"/>
      <c r="AT1445" s="1"/>
      <c r="AU1445" s="1"/>
      <c r="AV1445" s="1"/>
      <c r="AW1445" s="1"/>
      <c r="AX1445" s="1"/>
      <c r="AY1445" s="1"/>
      <c r="AZ1445" s="1"/>
      <c r="BA1445" s="1"/>
      <c r="BB1445" s="1"/>
      <c r="BC1445" s="1"/>
      <c r="BD1445" s="1"/>
      <c r="BE1445" s="1"/>
      <c r="BF1445" s="1"/>
      <c r="BG1445" s="1"/>
      <c r="BH1445" s="1"/>
      <c r="BI1445" s="1"/>
      <c r="BJ1445" s="1"/>
      <c r="BK1445" s="1"/>
      <c r="BL1445" s="1"/>
      <c r="BM1445" s="1"/>
      <c r="BN1445" s="1"/>
      <c r="BO1445" s="1"/>
      <c r="BP1445" s="1"/>
      <c r="BQ1445" s="1"/>
      <c r="BR1445" s="1"/>
      <c r="BS1445" s="1"/>
      <c r="BT1445" s="1"/>
      <c r="BU1445" s="1"/>
      <c r="BV1445" s="1"/>
      <c r="BW1445" s="1"/>
      <c r="BX1445" s="1"/>
      <c r="BY1445" s="1"/>
      <c r="BZ1445" s="1"/>
      <c r="CA1445" s="1"/>
      <c r="CB1445" s="1"/>
      <c r="CC1445" s="1"/>
      <c r="CD1445" s="1"/>
      <c r="CE1445" s="1"/>
      <c r="CF1445" s="1"/>
      <c r="CG1445" s="1"/>
      <c r="CH1445" s="1"/>
      <c r="CI1445" s="1"/>
      <c r="CJ1445" s="1"/>
      <c r="CK1445" s="1"/>
      <c r="CL1445" s="1"/>
      <c r="CM1445" s="1"/>
      <c r="CN1445" s="1"/>
      <c r="CO1445" s="1"/>
      <c r="CP1445" s="1"/>
      <c r="CQ1445" s="1"/>
      <c r="CR1445" s="1"/>
      <c r="CS1445" s="1"/>
      <c r="CT1445" s="1"/>
      <c r="CU1445" s="1"/>
      <c r="CV1445" s="1"/>
      <c r="CW1445" s="1"/>
    </row>
    <row r="1446" spans="1:101" s="9" customFormat="1" ht="15" customHeight="1">
      <c r="A1446" s="26"/>
      <c r="B1446" s="1"/>
      <c r="D1446" s="3"/>
      <c r="E1446" s="3"/>
      <c r="F1446" s="3"/>
      <c r="G1446" s="3"/>
      <c r="H1446" s="3"/>
      <c r="I1446" s="1"/>
      <c r="J1446" s="1"/>
      <c r="K1446" s="1"/>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1"/>
      <c r="AI1446" s="1"/>
      <c r="AJ1446" s="1"/>
      <c r="AK1446" s="1"/>
      <c r="AL1446" s="1"/>
      <c r="AM1446" s="1"/>
      <c r="AN1446" s="1"/>
      <c r="AO1446" s="1"/>
      <c r="AP1446" s="1"/>
      <c r="AQ1446" s="1"/>
      <c r="AR1446" s="1"/>
      <c r="AS1446" s="1"/>
      <c r="AT1446" s="1"/>
      <c r="AU1446" s="1"/>
      <c r="AV1446" s="1"/>
      <c r="AW1446" s="1"/>
      <c r="AX1446" s="1"/>
      <c r="AY1446" s="1"/>
      <c r="AZ1446" s="1"/>
      <c r="BA1446" s="1"/>
      <c r="BB1446" s="1"/>
      <c r="BC1446" s="1"/>
      <c r="BD1446" s="1"/>
      <c r="BE1446" s="1"/>
      <c r="BF1446" s="1"/>
      <c r="BG1446" s="1"/>
      <c r="BH1446" s="1"/>
      <c r="BI1446" s="1"/>
      <c r="BJ1446" s="1"/>
      <c r="BK1446" s="1"/>
      <c r="BL1446" s="1"/>
      <c r="BM1446" s="1"/>
      <c r="BN1446" s="1"/>
      <c r="BO1446" s="1"/>
      <c r="BP1446" s="1"/>
      <c r="BQ1446" s="1"/>
      <c r="BR1446" s="1"/>
      <c r="BS1446" s="1"/>
      <c r="BT1446" s="1"/>
      <c r="BU1446" s="1"/>
      <c r="BV1446" s="1"/>
      <c r="BW1446" s="1"/>
      <c r="BX1446" s="1"/>
      <c r="BY1446" s="1"/>
      <c r="BZ1446" s="1"/>
      <c r="CA1446" s="1"/>
      <c r="CB1446" s="1"/>
      <c r="CC1446" s="1"/>
      <c r="CD1446" s="1"/>
      <c r="CE1446" s="1"/>
      <c r="CF1446" s="1"/>
      <c r="CG1446" s="1"/>
      <c r="CH1446" s="1"/>
      <c r="CI1446" s="1"/>
      <c r="CJ1446" s="1"/>
      <c r="CK1446" s="1"/>
      <c r="CL1446" s="1"/>
      <c r="CM1446" s="1"/>
      <c r="CN1446" s="1"/>
      <c r="CO1446" s="1"/>
      <c r="CP1446" s="1"/>
      <c r="CQ1446" s="1"/>
      <c r="CR1446" s="1"/>
      <c r="CS1446" s="1"/>
      <c r="CT1446" s="1"/>
      <c r="CU1446" s="1"/>
      <c r="CV1446" s="1"/>
      <c r="CW1446" s="1"/>
    </row>
    <row r="1447" spans="1:101" s="9" customFormat="1" ht="15" customHeight="1">
      <c r="A1447" s="26"/>
      <c r="B1447" s="1"/>
      <c r="D1447" s="3"/>
      <c r="E1447" s="3"/>
      <c r="F1447" s="3"/>
      <c r="G1447" s="3"/>
      <c r="H1447" s="3"/>
      <c r="I1447" s="1"/>
      <c r="J1447" s="1"/>
      <c r="K1447" s="1"/>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1"/>
      <c r="AI1447" s="1"/>
      <c r="AJ1447" s="1"/>
      <c r="AK1447" s="1"/>
      <c r="AL1447" s="1"/>
      <c r="AM1447" s="1"/>
      <c r="AN1447" s="1"/>
      <c r="AO1447" s="1"/>
      <c r="AP1447" s="1"/>
      <c r="AQ1447" s="1"/>
      <c r="AR1447" s="1"/>
      <c r="AS1447" s="1"/>
      <c r="AT1447" s="1"/>
      <c r="AU1447" s="1"/>
      <c r="AV1447" s="1"/>
      <c r="AW1447" s="1"/>
      <c r="AX1447" s="1"/>
      <c r="AY1447" s="1"/>
      <c r="AZ1447" s="1"/>
      <c r="BA1447" s="1"/>
      <c r="BB1447" s="1"/>
      <c r="BC1447" s="1"/>
      <c r="BD1447" s="1"/>
      <c r="BE1447" s="1"/>
      <c r="BF1447" s="1"/>
      <c r="BG1447" s="1"/>
      <c r="BH1447" s="1"/>
      <c r="BI1447" s="1"/>
      <c r="BJ1447" s="1"/>
      <c r="BK1447" s="1"/>
      <c r="BL1447" s="1"/>
      <c r="BM1447" s="1"/>
      <c r="BN1447" s="1"/>
      <c r="BO1447" s="1"/>
      <c r="BP1447" s="1"/>
      <c r="BQ1447" s="1"/>
      <c r="BR1447" s="1"/>
      <c r="BS1447" s="1"/>
      <c r="BT1447" s="1"/>
      <c r="BU1447" s="1"/>
      <c r="BV1447" s="1"/>
      <c r="BW1447" s="1"/>
      <c r="BX1447" s="1"/>
      <c r="BY1447" s="1"/>
      <c r="BZ1447" s="1"/>
      <c r="CA1447" s="1"/>
      <c r="CB1447" s="1"/>
      <c r="CC1447" s="1"/>
      <c r="CD1447" s="1"/>
      <c r="CE1447" s="1"/>
      <c r="CF1447" s="1"/>
      <c r="CG1447" s="1"/>
      <c r="CH1447" s="1"/>
      <c r="CI1447" s="1"/>
      <c r="CJ1447" s="1"/>
      <c r="CK1447" s="1"/>
      <c r="CL1447" s="1"/>
      <c r="CM1447" s="1"/>
      <c r="CN1447" s="1"/>
      <c r="CO1447" s="1"/>
      <c r="CP1447" s="1"/>
      <c r="CQ1447" s="1"/>
      <c r="CR1447" s="1"/>
      <c r="CS1447" s="1"/>
      <c r="CT1447" s="1"/>
      <c r="CU1447" s="1"/>
      <c r="CV1447" s="1"/>
      <c r="CW1447" s="1"/>
    </row>
    <row r="1448" spans="1:101" s="9" customFormat="1" ht="15" customHeight="1">
      <c r="A1448" s="26"/>
      <c r="B1448" s="1"/>
      <c r="D1448" s="3"/>
      <c r="E1448" s="3"/>
      <c r="F1448" s="3"/>
      <c r="G1448" s="3"/>
      <c r="H1448" s="3"/>
      <c r="I1448" s="1"/>
      <c r="J1448" s="1"/>
      <c r="K1448" s="1"/>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1"/>
      <c r="AI1448" s="1"/>
      <c r="AJ1448" s="1"/>
      <c r="AK1448" s="1"/>
      <c r="AL1448" s="1"/>
      <c r="AM1448" s="1"/>
      <c r="AN1448" s="1"/>
      <c r="AO1448" s="1"/>
      <c r="AP1448" s="1"/>
      <c r="AQ1448" s="1"/>
      <c r="AR1448" s="1"/>
      <c r="AS1448" s="1"/>
      <c r="AT1448" s="1"/>
      <c r="AU1448" s="1"/>
      <c r="AV1448" s="1"/>
      <c r="AW1448" s="1"/>
      <c r="AX1448" s="1"/>
      <c r="AY1448" s="1"/>
      <c r="AZ1448" s="1"/>
      <c r="BA1448" s="1"/>
      <c r="BB1448" s="1"/>
      <c r="BC1448" s="1"/>
      <c r="BD1448" s="1"/>
      <c r="BE1448" s="1"/>
      <c r="BF1448" s="1"/>
      <c r="BG1448" s="1"/>
      <c r="BH1448" s="1"/>
      <c r="BI1448" s="1"/>
      <c r="BJ1448" s="1"/>
      <c r="BK1448" s="1"/>
      <c r="BL1448" s="1"/>
      <c r="BM1448" s="1"/>
      <c r="BN1448" s="1"/>
      <c r="BO1448" s="1"/>
      <c r="BP1448" s="1"/>
      <c r="BQ1448" s="1"/>
      <c r="BR1448" s="1"/>
      <c r="BS1448" s="1"/>
      <c r="BT1448" s="1"/>
      <c r="BU1448" s="1"/>
      <c r="BV1448" s="1"/>
      <c r="BW1448" s="1"/>
      <c r="BX1448" s="1"/>
      <c r="BY1448" s="1"/>
      <c r="BZ1448" s="1"/>
      <c r="CA1448" s="1"/>
      <c r="CB1448" s="1"/>
      <c r="CC1448" s="1"/>
      <c r="CD1448" s="1"/>
      <c r="CE1448" s="1"/>
      <c r="CF1448" s="1"/>
      <c r="CG1448" s="1"/>
      <c r="CH1448" s="1"/>
      <c r="CI1448" s="1"/>
      <c r="CJ1448" s="1"/>
      <c r="CK1448" s="1"/>
      <c r="CL1448" s="1"/>
      <c r="CM1448" s="1"/>
      <c r="CN1448" s="1"/>
      <c r="CO1448" s="1"/>
      <c r="CP1448" s="1"/>
      <c r="CQ1448" s="1"/>
      <c r="CR1448" s="1"/>
      <c r="CS1448" s="1"/>
      <c r="CT1448" s="1"/>
      <c r="CU1448" s="1"/>
      <c r="CV1448" s="1"/>
      <c r="CW1448" s="1"/>
    </row>
    <row r="1449" spans="1:101" s="9" customFormat="1" ht="15" customHeight="1">
      <c r="A1449" s="26"/>
      <c r="B1449" s="1"/>
      <c r="D1449" s="3"/>
      <c r="E1449" s="3"/>
      <c r="F1449" s="3"/>
      <c r="G1449" s="3"/>
      <c r="H1449" s="3"/>
      <c r="I1449" s="1"/>
      <c r="J1449" s="1"/>
      <c r="K1449" s="1"/>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1"/>
      <c r="AI1449" s="1"/>
      <c r="AJ1449" s="1"/>
      <c r="AK1449" s="1"/>
      <c r="AL1449" s="1"/>
      <c r="AM1449" s="1"/>
      <c r="AN1449" s="1"/>
      <c r="AO1449" s="1"/>
      <c r="AP1449" s="1"/>
      <c r="AQ1449" s="1"/>
      <c r="AR1449" s="1"/>
      <c r="AS1449" s="1"/>
      <c r="AT1449" s="1"/>
      <c r="AU1449" s="1"/>
      <c r="AV1449" s="1"/>
      <c r="AW1449" s="1"/>
      <c r="AX1449" s="1"/>
      <c r="AY1449" s="1"/>
      <c r="AZ1449" s="1"/>
      <c r="BA1449" s="1"/>
      <c r="BB1449" s="1"/>
      <c r="BC1449" s="1"/>
      <c r="BD1449" s="1"/>
      <c r="BE1449" s="1"/>
      <c r="BF1449" s="1"/>
      <c r="BG1449" s="1"/>
      <c r="BH1449" s="1"/>
      <c r="BI1449" s="1"/>
      <c r="BJ1449" s="1"/>
      <c r="BK1449" s="1"/>
      <c r="BL1449" s="1"/>
      <c r="BM1449" s="1"/>
      <c r="BN1449" s="1"/>
      <c r="BO1449" s="1"/>
      <c r="BP1449" s="1"/>
      <c r="BQ1449" s="1"/>
      <c r="BR1449" s="1"/>
      <c r="BS1449" s="1"/>
      <c r="BT1449" s="1"/>
      <c r="BU1449" s="1"/>
      <c r="BV1449" s="1"/>
      <c r="BW1449" s="1"/>
      <c r="BX1449" s="1"/>
      <c r="BY1449" s="1"/>
      <c r="BZ1449" s="1"/>
      <c r="CA1449" s="1"/>
      <c r="CB1449" s="1"/>
      <c r="CC1449" s="1"/>
      <c r="CD1449" s="1"/>
      <c r="CE1449" s="1"/>
      <c r="CF1449" s="1"/>
      <c r="CG1449" s="1"/>
      <c r="CH1449" s="1"/>
      <c r="CI1449" s="1"/>
      <c r="CJ1449" s="1"/>
      <c r="CK1449" s="1"/>
      <c r="CL1449" s="1"/>
      <c r="CM1449" s="1"/>
      <c r="CN1449" s="1"/>
      <c r="CO1449" s="1"/>
      <c r="CP1449" s="1"/>
      <c r="CQ1449" s="1"/>
      <c r="CR1449" s="1"/>
      <c r="CS1449" s="1"/>
      <c r="CT1449" s="1"/>
      <c r="CU1449" s="1"/>
      <c r="CV1449" s="1"/>
      <c r="CW1449" s="1"/>
    </row>
    <row r="1450" spans="1:101" s="9" customFormat="1" ht="15" customHeight="1">
      <c r="A1450" s="26"/>
      <c r="B1450" s="1"/>
      <c r="D1450" s="3"/>
      <c r="E1450" s="3"/>
      <c r="F1450" s="3"/>
      <c r="G1450" s="3"/>
      <c r="H1450" s="3"/>
      <c r="I1450" s="1"/>
      <c r="J1450" s="1"/>
      <c r="K1450" s="1"/>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1"/>
      <c r="AI1450" s="1"/>
      <c r="AJ1450" s="1"/>
      <c r="AK1450" s="1"/>
      <c r="AL1450" s="1"/>
      <c r="AM1450" s="1"/>
      <c r="AN1450" s="1"/>
      <c r="AO1450" s="1"/>
      <c r="AP1450" s="1"/>
      <c r="AQ1450" s="1"/>
      <c r="AR1450" s="1"/>
      <c r="AS1450" s="1"/>
      <c r="AT1450" s="1"/>
      <c r="AU1450" s="1"/>
      <c r="AV1450" s="1"/>
      <c r="AW1450" s="1"/>
      <c r="AX1450" s="1"/>
      <c r="AY1450" s="1"/>
      <c r="AZ1450" s="1"/>
      <c r="BA1450" s="1"/>
      <c r="BB1450" s="1"/>
      <c r="BC1450" s="1"/>
      <c r="BD1450" s="1"/>
      <c r="BE1450" s="1"/>
      <c r="BF1450" s="1"/>
      <c r="BG1450" s="1"/>
      <c r="BH1450" s="1"/>
      <c r="BI1450" s="1"/>
      <c r="BJ1450" s="1"/>
      <c r="BK1450" s="1"/>
      <c r="BL1450" s="1"/>
      <c r="BM1450" s="1"/>
      <c r="BN1450" s="1"/>
      <c r="BO1450" s="1"/>
      <c r="BP1450" s="1"/>
      <c r="BQ1450" s="1"/>
      <c r="BR1450" s="1"/>
      <c r="BS1450" s="1"/>
      <c r="BT1450" s="1"/>
      <c r="BU1450" s="1"/>
      <c r="BV1450" s="1"/>
      <c r="BW1450" s="1"/>
      <c r="BX1450" s="1"/>
      <c r="BY1450" s="1"/>
      <c r="BZ1450" s="1"/>
      <c r="CA1450" s="1"/>
      <c r="CB1450" s="1"/>
      <c r="CC1450" s="1"/>
      <c r="CD1450" s="1"/>
      <c r="CE1450" s="1"/>
      <c r="CF1450" s="1"/>
      <c r="CG1450" s="1"/>
      <c r="CH1450" s="1"/>
      <c r="CI1450" s="1"/>
      <c r="CJ1450" s="1"/>
      <c r="CK1450" s="1"/>
      <c r="CL1450" s="1"/>
      <c r="CM1450" s="1"/>
      <c r="CN1450" s="1"/>
      <c r="CO1450" s="1"/>
      <c r="CP1450" s="1"/>
      <c r="CQ1450" s="1"/>
      <c r="CR1450" s="1"/>
      <c r="CS1450" s="1"/>
      <c r="CT1450" s="1"/>
      <c r="CU1450" s="1"/>
      <c r="CV1450" s="1"/>
      <c r="CW1450" s="1"/>
    </row>
    <row r="1451" spans="1:101" s="9" customFormat="1" ht="15" customHeight="1">
      <c r="A1451" s="26"/>
      <c r="B1451" s="1"/>
      <c r="D1451" s="3"/>
      <c r="E1451" s="3"/>
      <c r="F1451" s="3"/>
      <c r="G1451" s="3"/>
      <c r="H1451" s="3"/>
      <c r="I1451" s="1"/>
      <c r="J1451" s="1"/>
      <c r="K1451" s="1"/>
      <c r="L1451" s="1"/>
      <c r="M1451" s="1"/>
      <c r="N1451" s="1"/>
      <c r="O1451" s="1"/>
      <c r="P1451" s="1"/>
      <c r="Q1451" s="1"/>
      <c r="R1451" s="1"/>
      <c r="S1451" s="1"/>
      <c r="T1451" s="1"/>
      <c r="U1451" s="1"/>
      <c r="V1451" s="1"/>
      <c r="W1451" s="1"/>
      <c r="X1451" s="1"/>
      <c r="Y1451" s="1"/>
      <c r="Z1451" s="1"/>
      <c r="AA1451" s="1"/>
      <c r="AB1451" s="1"/>
      <c r="AC1451" s="1"/>
      <c r="AD1451" s="1"/>
      <c r="AE1451" s="1"/>
      <c r="AF1451" s="1"/>
      <c r="AG1451" s="1"/>
      <c r="AH1451" s="1"/>
      <c r="AI1451" s="1"/>
      <c r="AJ1451" s="1"/>
      <c r="AK1451" s="1"/>
      <c r="AL1451" s="1"/>
      <c r="AM1451" s="1"/>
      <c r="AN1451" s="1"/>
      <c r="AO1451" s="1"/>
      <c r="AP1451" s="1"/>
      <c r="AQ1451" s="1"/>
      <c r="AR1451" s="1"/>
      <c r="AS1451" s="1"/>
      <c r="AT1451" s="1"/>
      <c r="AU1451" s="1"/>
      <c r="AV1451" s="1"/>
      <c r="AW1451" s="1"/>
      <c r="AX1451" s="1"/>
      <c r="AY1451" s="1"/>
      <c r="AZ1451" s="1"/>
      <c r="BA1451" s="1"/>
      <c r="BB1451" s="1"/>
      <c r="BC1451" s="1"/>
      <c r="BD1451" s="1"/>
      <c r="BE1451" s="1"/>
      <c r="BF1451" s="1"/>
      <c r="BG1451" s="1"/>
      <c r="BH1451" s="1"/>
      <c r="BI1451" s="1"/>
      <c r="BJ1451" s="1"/>
      <c r="BK1451" s="1"/>
      <c r="BL1451" s="1"/>
      <c r="BM1451" s="1"/>
      <c r="BN1451" s="1"/>
      <c r="BO1451" s="1"/>
      <c r="BP1451" s="1"/>
      <c r="BQ1451" s="1"/>
      <c r="BR1451" s="1"/>
      <c r="BS1451" s="1"/>
      <c r="BT1451" s="1"/>
      <c r="BU1451" s="1"/>
      <c r="BV1451" s="1"/>
      <c r="BW1451" s="1"/>
      <c r="BX1451" s="1"/>
      <c r="BY1451" s="1"/>
      <c r="BZ1451" s="1"/>
      <c r="CA1451" s="1"/>
      <c r="CB1451" s="1"/>
      <c r="CC1451" s="1"/>
      <c r="CD1451" s="1"/>
      <c r="CE1451" s="1"/>
      <c r="CF1451" s="1"/>
      <c r="CG1451" s="1"/>
      <c r="CH1451" s="1"/>
      <c r="CI1451" s="1"/>
      <c r="CJ1451" s="1"/>
      <c r="CK1451" s="1"/>
      <c r="CL1451" s="1"/>
      <c r="CM1451" s="1"/>
      <c r="CN1451" s="1"/>
      <c r="CO1451" s="1"/>
      <c r="CP1451" s="1"/>
      <c r="CQ1451" s="1"/>
      <c r="CR1451" s="1"/>
      <c r="CS1451" s="1"/>
      <c r="CT1451" s="1"/>
      <c r="CU1451" s="1"/>
      <c r="CV1451" s="1"/>
      <c r="CW1451" s="1"/>
    </row>
    <row r="1452" spans="1:101" s="9" customFormat="1" ht="15" customHeight="1">
      <c r="A1452" s="26"/>
      <c r="B1452" s="1"/>
      <c r="D1452" s="3"/>
      <c r="E1452" s="3"/>
      <c r="F1452" s="3"/>
      <c r="G1452" s="3"/>
      <c r="H1452" s="3"/>
      <c r="I1452" s="1"/>
      <c r="J1452" s="1"/>
      <c r="K1452" s="1"/>
      <c r="L1452" s="1"/>
      <c r="M1452" s="1"/>
      <c r="N1452" s="1"/>
      <c r="O1452" s="1"/>
      <c r="P1452" s="1"/>
      <c r="Q1452" s="1"/>
      <c r="R1452" s="1"/>
      <c r="S1452" s="1"/>
      <c r="T1452" s="1"/>
      <c r="U1452" s="1"/>
      <c r="V1452" s="1"/>
      <c r="W1452" s="1"/>
      <c r="X1452" s="1"/>
      <c r="Y1452" s="1"/>
      <c r="Z1452" s="1"/>
      <c r="AA1452" s="1"/>
      <c r="AB1452" s="1"/>
      <c r="AC1452" s="1"/>
      <c r="AD1452" s="1"/>
      <c r="AE1452" s="1"/>
      <c r="AF1452" s="1"/>
      <c r="AG1452" s="1"/>
      <c r="AH1452" s="1"/>
      <c r="AI1452" s="1"/>
      <c r="AJ1452" s="1"/>
      <c r="AK1452" s="1"/>
      <c r="AL1452" s="1"/>
      <c r="AM1452" s="1"/>
      <c r="AN1452" s="1"/>
      <c r="AO1452" s="1"/>
      <c r="AP1452" s="1"/>
      <c r="AQ1452" s="1"/>
      <c r="AR1452" s="1"/>
      <c r="AS1452" s="1"/>
      <c r="AT1452" s="1"/>
      <c r="AU1452" s="1"/>
      <c r="AV1452" s="1"/>
      <c r="AW1452" s="1"/>
      <c r="AX1452" s="1"/>
      <c r="AY1452" s="1"/>
      <c r="AZ1452" s="1"/>
      <c r="BA1452" s="1"/>
      <c r="BB1452" s="1"/>
      <c r="BC1452" s="1"/>
      <c r="BD1452" s="1"/>
      <c r="BE1452" s="1"/>
      <c r="BF1452" s="1"/>
      <c r="BG1452" s="1"/>
      <c r="BH1452" s="1"/>
      <c r="BI1452" s="1"/>
      <c r="BJ1452" s="1"/>
      <c r="BK1452" s="1"/>
      <c r="BL1452" s="1"/>
      <c r="BM1452" s="1"/>
      <c r="BN1452" s="1"/>
      <c r="BO1452" s="1"/>
      <c r="BP1452" s="1"/>
      <c r="BQ1452" s="1"/>
      <c r="BR1452" s="1"/>
      <c r="BS1452" s="1"/>
      <c r="BT1452" s="1"/>
      <c r="BU1452" s="1"/>
      <c r="BV1452" s="1"/>
      <c r="BW1452" s="1"/>
      <c r="BX1452" s="1"/>
      <c r="BY1452" s="1"/>
      <c r="BZ1452" s="1"/>
      <c r="CA1452" s="1"/>
      <c r="CB1452" s="1"/>
      <c r="CC1452" s="1"/>
      <c r="CD1452" s="1"/>
      <c r="CE1452" s="1"/>
      <c r="CF1452" s="1"/>
      <c r="CG1452" s="1"/>
      <c r="CH1452" s="1"/>
      <c r="CI1452" s="1"/>
      <c r="CJ1452" s="1"/>
      <c r="CK1452" s="1"/>
      <c r="CL1452" s="1"/>
      <c r="CM1452" s="1"/>
      <c r="CN1452" s="1"/>
      <c r="CO1452" s="1"/>
      <c r="CP1452" s="1"/>
      <c r="CQ1452" s="1"/>
      <c r="CR1452" s="1"/>
      <c r="CS1452" s="1"/>
      <c r="CT1452" s="1"/>
      <c r="CU1452" s="1"/>
      <c r="CV1452" s="1"/>
      <c r="CW1452" s="1"/>
    </row>
    <row r="1453" spans="1:101" s="9" customFormat="1" ht="15" customHeight="1">
      <c r="A1453" s="26"/>
      <c r="B1453" s="1"/>
      <c r="D1453" s="3"/>
      <c r="E1453" s="3"/>
      <c r="F1453" s="3"/>
      <c r="G1453" s="3"/>
      <c r="H1453" s="3"/>
      <c r="I1453" s="1"/>
      <c r="J1453" s="1"/>
      <c r="K1453" s="1"/>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1"/>
      <c r="AI1453" s="1"/>
      <c r="AJ1453" s="1"/>
      <c r="AK1453" s="1"/>
      <c r="AL1453" s="1"/>
      <c r="AM1453" s="1"/>
      <c r="AN1453" s="1"/>
      <c r="AO1453" s="1"/>
      <c r="AP1453" s="1"/>
      <c r="AQ1453" s="1"/>
      <c r="AR1453" s="1"/>
      <c r="AS1453" s="1"/>
      <c r="AT1453" s="1"/>
      <c r="AU1453" s="1"/>
      <c r="AV1453" s="1"/>
      <c r="AW1453" s="1"/>
      <c r="AX1453" s="1"/>
      <c r="AY1453" s="1"/>
      <c r="AZ1453" s="1"/>
      <c r="BA1453" s="1"/>
      <c r="BB1453" s="1"/>
      <c r="BC1453" s="1"/>
      <c r="BD1453" s="1"/>
      <c r="BE1453" s="1"/>
      <c r="BF1453" s="1"/>
      <c r="BG1453" s="1"/>
      <c r="BH1453" s="1"/>
      <c r="BI1453" s="1"/>
      <c r="BJ1453" s="1"/>
      <c r="BK1453" s="1"/>
      <c r="BL1453" s="1"/>
      <c r="BM1453" s="1"/>
      <c r="BN1453" s="1"/>
      <c r="BO1453" s="1"/>
      <c r="BP1453" s="1"/>
      <c r="BQ1453" s="1"/>
      <c r="BR1453" s="1"/>
      <c r="BS1453" s="1"/>
      <c r="BT1453" s="1"/>
      <c r="BU1453" s="1"/>
      <c r="BV1453" s="1"/>
      <c r="BW1453" s="1"/>
      <c r="BX1453" s="1"/>
      <c r="BY1453" s="1"/>
      <c r="BZ1453" s="1"/>
      <c r="CA1453" s="1"/>
      <c r="CB1453" s="1"/>
      <c r="CC1453" s="1"/>
      <c r="CD1453" s="1"/>
      <c r="CE1453" s="1"/>
      <c r="CF1453" s="1"/>
      <c r="CG1453" s="1"/>
      <c r="CH1453" s="1"/>
      <c r="CI1453" s="1"/>
      <c r="CJ1453" s="1"/>
      <c r="CK1453" s="1"/>
      <c r="CL1453" s="1"/>
      <c r="CM1453" s="1"/>
      <c r="CN1453" s="1"/>
      <c r="CO1453" s="1"/>
      <c r="CP1453" s="1"/>
      <c r="CQ1453" s="1"/>
      <c r="CR1453" s="1"/>
      <c r="CS1453" s="1"/>
      <c r="CT1453" s="1"/>
      <c r="CU1453" s="1"/>
      <c r="CV1453" s="1"/>
      <c r="CW1453" s="1"/>
    </row>
    <row r="1454" spans="1:101" s="9" customFormat="1" ht="15" customHeight="1">
      <c r="A1454" s="26"/>
      <c r="B1454" s="1"/>
      <c r="D1454" s="3"/>
      <c r="E1454" s="3"/>
      <c r="F1454" s="3"/>
      <c r="G1454" s="3"/>
      <c r="H1454" s="3"/>
      <c r="I1454" s="1"/>
      <c r="J1454" s="1"/>
      <c r="K1454" s="1"/>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1"/>
      <c r="AI1454" s="1"/>
      <c r="AJ1454" s="1"/>
      <c r="AK1454" s="1"/>
      <c r="AL1454" s="1"/>
      <c r="AM1454" s="1"/>
      <c r="AN1454" s="1"/>
      <c r="AO1454" s="1"/>
      <c r="AP1454" s="1"/>
      <c r="AQ1454" s="1"/>
      <c r="AR1454" s="1"/>
      <c r="AS1454" s="1"/>
      <c r="AT1454" s="1"/>
      <c r="AU1454" s="1"/>
      <c r="AV1454" s="1"/>
      <c r="AW1454" s="1"/>
      <c r="AX1454" s="1"/>
      <c r="AY1454" s="1"/>
      <c r="AZ1454" s="1"/>
      <c r="BA1454" s="1"/>
      <c r="BB1454" s="1"/>
      <c r="BC1454" s="1"/>
      <c r="BD1454" s="1"/>
      <c r="BE1454" s="1"/>
      <c r="BF1454" s="1"/>
      <c r="BG1454" s="1"/>
      <c r="BH1454" s="1"/>
      <c r="BI1454" s="1"/>
      <c r="BJ1454" s="1"/>
      <c r="BK1454" s="1"/>
      <c r="BL1454" s="1"/>
      <c r="BM1454" s="1"/>
      <c r="BN1454" s="1"/>
      <c r="BO1454" s="1"/>
      <c r="BP1454" s="1"/>
      <c r="BQ1454" s="1"/>
      <c r="BR1454" s="1"/>
      <c r="BS1454" s="1"/>
      <c r="BT1454" s="1"/>
      <c r="BU1454" s="1"/>
      <c r="BV1454" s="1"/>
      <c r="BW1454" s="1"/>
      <c r="BX1454" s="1"/>
      <c r="BY1454" s="1"/>
      <c r="BZ1454" s="1"/>
      <c r="CA1454" s="1"/>
      <c r="CB1454" s="1"/>
      <c r="CC1454" s="1"/>
      <c r="CD1454" s="1"/>
      <c r="CE1454" s="1"/>
      <c r="CF1454" s="1"/>
      <c r="CG1454" s="1"/>
      <c r="CH1454" s="1"/>
      <c r="CI1454" s="1"/>
      <c r="CJ1454" s="1"/>
      <c r="CK1454" s="1"/>
      <c r="CL1454" s="1"/>
      <c r="CM1454" s="1"/>
      <c r="CN1454" s="1"/>
      <c r="CO1454" s="1"/>
      <c r="CP1454" s="1"/>
      <c r="CQ1454" s="1"/>
      <c r="CR1454" s="1"/>
      <c r="CS1454" s="1"/>
      <c r="CT1454" s="1"/>
      <c r="CU1454" s="1"/>
      <c r="CV1454" s="1"/>
      <c r="CW1454" s="1"/>
    </row>
    <row r="1455" spans="1:101" s="9" customFormat="1" ht="15" customHeight="1">
      <c r="A1455" s="26"/>
      <c r="B1455" s="1"/>
      <c r="D1455" s="3"/>
      <c r="E1455" s="3"/>
      <c r="F1455" s="3"/>
      <c r="G1455" s="3"/>
      <c r="H1455" s="3"/>
      <c r="I1455" s="1"/>
      <c r="J1455" s="1"/>
      <c r="K1455" s="1"/>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1"/>
      <c r="AI1455" s="1"/>
      <c r="AJ1455" s="1"/>
      <c r="AK1455" s="1"/>
      <c r="AL1455" s="1"/>
      <c r="AM1455" s="1"/>
      <c r="AN1455" s="1"/>
      <c r="AO1455" s="1"/>
      <c r="AP1455" s="1"/>
      <c r="AQ1455" s="1"/>
      <c r="AR1455" s="1"/>
      <c r="AS1455" s="1"/>
      <c r="AT1455" s="1"/>
      <c r="AU1455" s="1"/>
      <c r="AV1455" s="1"/>
      <c r="AW1455" s="1"/>
      <c r="AX1455" s="1"/>
      <c r="AY1455" s="1"/>
      <c r="AZ1455" s="1"/>
      <c r="BA1455" s="1"/>
      <c r="BB1455" s="1"/>
      <c r="BC1455" s="1"/>
      <c r="BD1455" s="1"/>
      <c r="BE1455" s="1"/>
      <c r="BF1455" s="1"/>
      <c r="BG1455" s="1"/>
      <c r="BH1455" s="1"/>
      <c r="BI1455" s="1"/>
      <c r="BJ1455" s="1"/>
      <c r="BK1455" s="1"/>
      <c r="BL1455" s="1"/>
      <c r="BM1455" s="1"/>
      <c r="BN1455" s="1"/>
      <c r="BO1455" s="1"/>
      <c r="BP1455" s="1"/>
      <c r="BQ1455" s="1"/>
      <c r="BR1455" s="1"/>
      <c r="BS1455" s="1"/>
      <c r="BT1455" s="1"/>
      <c r="BU1455" s="1"/>
      <c r="BV1455" s="1"/>
      <c r="BW1455" s="1"/>
      <c r="BX1455" s="1"/>
      <c r="BY1455" s="1"/>
      <c r="BZ1455" s="1"/>
      <c r="CA1455" s="1"/>
      <c r="CB1455" s="1"/>
      <c r="CC1455" s="1"/>
      <c r="CD1455" s="1"/>
      <c r="CE1455" s="1"/>
      <c r="CF1455" s="1"/>
      <c r="CG1455" s="1"/>
      <c r="CH1455" s="1"/>
      <c r="CI1455" s="1"/>
      <c r="CJ1455" s="1"/>
      <c r="CK1455" s="1"/>
      <c r="CL1455" s="1"/>
      <c r="CM1455" s="1"/>
      <c r="CN1455" s="1"/>
      <c r="CO1455" s="1"/>
      <c r="CP1455" s="1"/>
      <c r="CQ1455" s="1"/>
      <c r="CR1455" s="1"/>
      <c r="CS1455" s="1"/>
      <c r="CT1455" s="1"/>
      <c r="CU1455" s="1"/>
      <c r="CV1455" s="1"/>
      <c r="CW1455" s="1"/>
    </row>
    <row r="1456" spans="1:101" s="9" customFormat="1" ht="15" customHeight="1">
      <c r="A1456" s="26"/>
      <c r="B1456" s="1"/>
      <c r="D1456" s="3"/>
      <c r="E1456" s="3"/>
      <c r="F1456" s="3"/>
      <c r="G1456" s="3"/>
      <c r="H1456" s="3"/>
      <c r="I1456" s="1"/>
      <c r="J1456" s="1"/>
      <c r="K1456" s="1"/>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1"/>
      <c r="AI1456" s="1"/>
      <c r="AJ1456" s="1"/>
      <c r="AK1456" s="1"/>
      <c r="AL1456" s="1"/>
      <c r="AM1456" s="1"/>
      <c r="AN1456" s="1"/>
      <c r="AO1456" s="1"/>
      <c r="AP1456" s="1"/>
      <c r="AQ1456" s="1"/>
      <c r="AR1456" s="1"/>
      <c r="AS1456" s="1"/>
      <c r="AT1456" s="1"/>
      <c r="AU1456" s="1"/>
      <c r="AV1456" s="1"/>
      <c r="AW1456" s="1"/>
      <c r="AX1456" s="1"/>
      <c r="AY1456" s="1"/>
      <c r="AZ1456" s="1"/>
      <c r="BA1456" s="1"/>
      <c r="BB1456" s="1"/>
      <c r="BC1456" s="1"/>
      <c r="BD1456" s="1"/>
      <c r="BE1456" s="1"/>
      <c r="BF1456" s="1"/>
      <c r="BG1456" s="1"/>
      <c r="BH1456" s="1"/>
      <c r="BI1456" s="1"/>
      <c r="BJ1456" s="1"/>
      <c r="BK1456" s="1"/>
      <c r="BL1456" s="1"/>
      <c r="BM1456" s="1"/>
      <c r="BN1456" s="1"/>
      <c r="BO1456" s="1"/>
      <c r="BP1456" s="1"/>
      <c r="BQ1456" s="1"/>
      <c r="BR1456" s="1"/>
      <c r="BS1456" s="1"/>
      <c r="BT1456" s="1"/>
      <c r="BU1456" s="1"/>
      <c r="BV1456" s="1"/>
      <c r="BW1456" s="1"/>
      <c r="BX1456" s="1"/>
      <c r="BY1456" s="1"/>
      <c r="BZ1456" s="1"/>
      <c r="CA1456" s="1"/>
      <c r="CB1456" s="1"/>
      <c r="CC1456" s="1"/>
      <c r="CD1456" s="1"/>
      <c r="CE1456" s="1"/>
      <c r="CF1456" s="1"/>
      <c r="CG1456" s="1"/>
      <c r="CH1456" s="1"/>
      <c r="CI1456" s="1"/>
      <c r="CJ1456" s="1"/>
      <c r="CK1456" s="1"/>
      <c r="CL1456" s="1"/>
      <c r="CM1456" s="1"/>
      <c r="CN1456" s="1"/>
      <c r="CO1456" s="1"/>
      <c r="CP1456" s="1"/>
      <c r="CQ1456" s="1"/>
      <c r="CR1456" s="1"/>
      <c r="CS1456" s="1"/>
      <c r="CT1456" s="1"/>
      <c r="CU1456" s="1"/>
      <c r="CV1456" s="1"/>
      <c r="CW1456" s="1"/>
    </row>
    <row r="1457" spans="1:101" s="9" customFormat="1" ht="15" customHeight="1">
      <c r="A1457" s="26"/>
      <c r="B1457" s="1"/>
      <c r="D1457" s="3"/>
      <c r="E1457" s="3"/>
      <c r="F1457" s="3"/>
      <c r="G1457" s="3"/>
      <c r="H1457" s="3"/>
      <c r="I1457" s="1"/>
      <c r="J1457" s="1"/>
      <c r="K1457" s="1"/>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1"/>
      <c r="AI1457" s="1"/>
      <c r="AJ1457" s="1"/>
      <c r="AK1457" s="1"/>
      <c r="AL1457" s="1"/>
      <c r="AM1457" s="1"/>
      <c r="AN1457" s="1"/>
      <c r="AO1457" s="1"/>
      <c r="AP1457" s="1"/>
      <c r="AQ1457" s="1"/>
      <c r="AR1457" s="1"/>
      <c r="AS1457" s="1"/>
      <c r="AT1457" s="1"/>
      <c r="AU1457" s="1"/>
      <c r="AV1457" s="1"/>
      <c r="AW1457" s="1"/>
      <c r="AX1457" s="1"/>
      <c r="AY1457" s="1"/>
      <c r="AZ1457" s="1"/>
      <c r="BA1457" s="1"/>
      <c r="BB1457" s="1"/>
      <c r="BC1457" s="1"/>
      <c r="BD1457" s="1"/>
      <c r="BE1457" s="1"/>
      <c r="BF1457" s="1"/>
      <c r="BG1457" s="1"/>
      <c r="BH1457" s="1"/>
      <c r="BI1457" s="1"/>
      <c r="BJ1457" s="1"/>
      <c r="BK1457" s="1"/>
      <c r="BL1457" s="1"/>
      <c r="BM1457" s="1"/>
      <c r="BN1457" s="1"/>
      <c r="BO1457" s="1"/>
      <c r="BP1457" s="1"/>
      <c r="BQ1457" s="1"/>
      <c r="BR1457" s="1"/>
      <c r="BS1457" s="1"/>
      <c r="BT1457" s="1"/>
      <c r="BU1457" s="1"/>
      <c r="BV1457" s="1"/>
      <c r="BW1457" s="1"/>
      <c r="BX1457" s="1"/>
      <c r="BY1457" s="1"/>
      <c r="BZ1457" s="1"/>
      <c r="CA1457" s="1"/>
      <c r="CB1457" s="1"/>
      <c r="CC1457" s="1"/>
      <c r="CD1457" s="1"/>
      <c r="CE1457" s="1"/>
      <c r="CF1457" s="1"/>
      <c r="CG1457" s="1"/>
      <c r="CH1457" s="1"/>
      <c r="CI1457" s="1"/>
      <c r="CJ1457" s="1"/>
      <c r="CK1457" s="1"/>
      <c r="CL1457" s="1"/>
      <c r="CM1457" s="1"/>
      <c r="CN1457" s="1"/>
      <c r="CO1457" s="1"/>
      <c r="CP1457" s="1"/>
      <c r="CQ1457" s="1"/>
      <c r="CR1457" s="1"/>
      <c r="CS1457" s="1"/>
      <c r="CT1457" s="1"/>
      <c r="CU1457" s="1"/>
      <c r="CV1457" s="1"/>
      <c r="CW1457" s="1"/>
    </row>
    <row r="1458" spans="1:101" s="9" customFormat="1" ht="15" customHeight="1">
      <c r="A1458" s="26"/>
      <c r="B1458" s="1"/>
      <c r="D1458" s="3"/>
      <c r="E1458" s="3"/>
      <c r="F1458" s="3"/>
      <c r="G1458" s="3"/>
      <c r="H1458" s="3"/>
      <c r="I1458" s="1"/>
      <c r="J1458" s="1"/>
      <c r="K1458" s="1"/>
      <c r="L1458" s="1"/>
      <c r="M1458" s="1"/>
      <c r="N1458" s="1"/>
      <c r="O1458" s="1"/>
      <c r="P1458" s="1"/>
      <c r="Q1458" s="1"/>
      <c r="R1458" s="1"/>
      <c r="S1458" s="1"/>
      <c r="T1458" s="1"/>
      <c r="U1458" s="1"/>
      <c r="V1458" s="1"/>
      <c r="W1458" s="1"/>
      <c r="X1458" s="1"/>
      <c r="Y1458" s="1"/>
      <c r="Z1458" s="1"/>
      <c r="AA1458" s="1"/>
      <c r="AB1458" s="1"/>
      <c r="AC1458" s="1"/>
      <c r="AD1458" s="1"/>
      <c r="AE1458" s="1"/>
      <c r="AF1458" s="1"/>
      <c r="AG1458" s="1"/>
      <c r="AH1458" s="1"/>
      <c r="AI1458" s="1"/>
      <c r="AJ1458" s="1"/>
      <c r="AK1458" s="1"/>
      <c r="AL1458" s="1"/>
      <c r="AM1458" s="1"/>
      <c r="AN1458" s="1"/>
      <c r="AO1458" s="1"/>
      <c r="AP1458" s="1"/>
      <c r="AQ1458" s="1"/>
      <c r="AR1458" s="1"/>
      <c r="AS1458" s="1"/>
      <c r="AT1458" s="1"/>
      <c r="AU1458" s="1"/>
      <c r="AV1458" s="1"/>
      <c r="AW1458" s="1"/>
      <c r="AX1458" s="1"/>
      <c r="AY1458" s="1"/>
      <c r="AZ1458" s="1"/>
      <c r="BA1458" s="1"/>
      <c r="BB1458" s="1"/>
      <c r="BC1458" s="1"/>
      <c r="BD1458" s="1"/>
      <c r="BE1458" s="1"/>
      <c r="BF1458" s="1"/>
      <c r="BG1458" s="1"/>
      <c r="BH1458" s="1"/>
      <c r="BI1458" s="1"/>
      <c r="BJ1458" s="1"/>
      <c r="BK1458" s="1"/>
      <c r="BL1458" s="1"/>
      <c r="BM1458" s="1"/>
      <c r="BN1458" s="1"/>
      <c r="BO1458" s="1"/>
      <c r="BP1458" s="1"/>
      <c r="BQ1458" s="1"/>
      <c r="BR1458" s="1"/>
      <c r="BS1458" s="1"/>
      <c r="BT1458" s="1"/>
      <c r="BU1458" s="1"/>
      <c r="BV1458" s="1"/>
      <c r="BW1458" s="1"/>
      <c r="BX1458" s="1"/>
      <c r="BY1458" s="1"/>
      <c r="BZ1458" s="1"/>
      <c r="CA1458" s="1"/>
      <c r="CB1458" s="1"/>
      <c r="CC1458" s="1"/>
      <c r="CD1458" s="1"/>
      <c r="CE1458" s="1"/>
      <c r="CF1458" s="1"/>
      <c r="CG1458" s="1"/>
      <c r="CH1458" s="1"/>
      <c r="CI1458" s="1"/>
      <c r="CJ1458" s="1"/>
      <c r="CK1458" s="1"/>
      <c r="CL1458" s="1"/>
      <c r="CM1458" s="1"/>
      <c r="CN1458" s="1"/>
      <c r="CO1458" s="1"/>
      <c r="CP1458" s="1"/>
      <c r="CQ1458" s="1"/>
      <c r="CR1458" s="1"/>
      <c r="CS1458" s="1"/>
      <c r="CT1458" s="1"/>
      <c r="CU1458" s="1"/>
      <c r="CV1458" s="1"/>
      <c r="CW1458" s="1"/>
    </row>
    <row r="1459" spans="1:101" s="9" customFormat="1" ht="15" customHeight="1">
      <c r="A1459" s="26"/>
      <c r="B1459" s="1"/>
      <c r="D1459" s="3"/>
      <c r="E1459" s="3"/>
      <c r="F1459" s="3"/>
      <c r="G1459" s="3"/>
      <c r="H1459" s="3"/>
      <c r="I1459" s="1"/>
      <c r="J1459" s="1"/>
      <c r="K1459" s="1"/>
      <c r="L1459" s="1"/>
      <c r="M1459" s="1"/>
      <c r="N1459" s="1"/>
      <c r="O1459" s="1"/>
      <c r="P1459" s="1"/>
      <c r="Q1459" s="1"/>
      <c r="R1459" s="1"/>
      <c r="S1459" s="1"/>
      <c r="T1459" s="1"/>
      <c r="U1459" s="1"/>
      <c r="V1459" s="1"/>
      <c r="W1459" s="1"/>
      <c r="X1459" s="1"/>
      <c r="Y1459" s="1"/>
      <c r="Z1459" s="1"/>
      <c r="AA1459" s="1"/>
      <c r="AB1459" s="1"/>
      <c r="AC1459" s="1"/>
      <c r="AD1459" s="1"/>
      <c r="AE1459" s="1"/>
      <c r="AF1459" s="1"/>
      <c r="AG1459" s="1"/>
      <c r="AH1459" s="1"/>
      <c r="AI1459" s="1"/>
      <c r="AJ1459" s="1"/>
      <c r="AK1459" s="1"/>
      <c r="AL1459" s="1"/>
      <c r="AM1459" s="1"/>
      <c r="AN1459" s="1"/>
      <c r="AO1459" s="1"/>
      <c r="AP1459" s="1"/>
      <c r="AQ1459" s="1"/>
      <c r="AR1459" s="1"/>
      <c r="AS1459" s="1"/>
      <c r="AT1459" s="1"/>
      <c r="AU1459" s="1"/>
      <c r="AV1459" s="1"/>
      <c r="AW1459" s="1"/>
      <c r="AX1459" s="1"/>
      <c r="AY1459" s="1"/>
      <c r="AZ1459" s="1"/>
      <c r="BA1459" s="1"/>
      <c r="BB1459" s="1"/>
      <c r="BC1459" s="1"/>
      <c r="BD1459" s="1"/>
      <c r="BE1459" s="1"/>
      <c r="BF1459" s="1"/>
      <c r="BG1459" s="1"/>
      <c r="BH1459" s="1"/>
      <c r="BI1459" s="1"/>
      <c r="BJ1459" s="1"/>
      <c r="BK1459" s="1"/>
      <c r="BL1459" s="1"/>
      <c r="BM1459" s="1"/>
      <c r="BN1459" s="1"/>
      <c r="BO1459" s="1"/>
      <c r="BP1459" s="1"/>
      <c r="BQ1459" s="1"/>
      <c r="BR1459" s="1"/>
      <c r="BS1459" s="1"/>
      <c r="BT1459" s="1"/>
      <c r="BU1459" s="1"/>
      <c r="BV1459" s="1"/>
      <c r="BW1459" s="1"/>
      <c r="BX1459" s="1"/>
      <c r="BY1459" s="1"/>
      <c r="BZ1459" s="1"/>
      <c r="CA1459" s="1"/>
      <c r="CB1459" s="1"/>
      <c r="CC1459" s="1"/>
      <c r="CD1459" s="1"/>
      <c r="CE1459" s="1"/>
      <c r="CF1459" s="1"/>
      <c r="CG1459" s="1"/>
      <c r="CH1459" s="1"/>
      <c r="CI1459" s="1"/>
      <c r="CJ1459" s="1"/>
      <c r="CK1459" s="1"/>
      <c r="CL1459" s="1"/>
      <c r="CM1459" s="1"/>
      <c r="CN1459" s="1"/>
      <c r="CO1459" s="1"/>
      <c r="CP1459" s="1"/>
      <c r="CQ1459" s="1"/>
      <c r="CR1459" s="1"/>
      <c r="CS1459" s="1"/>
      <c r="CT1459" s="1"/>
      <c r="CU1459" s="1"/>
      <c r="CV1459" s="1"/>
      <c r="CW1459" s="1"/>
    </row>
    <row r="1460" spans="1:101" s="9" customFormat="1" ht="15" customHeight="1">
      <c r="A1460" s="26"/>
      <c r="B1460" s="1"/>
      <c r="D1460" s="3"/>
      <c r="E1460" s="3"/>
      <c r="F1460" s="3"/>
      <c r="G1460" s="3"/>
      <c r="H1460" s="3"/>
      <c r="I1460" s="1"/>
      <c r="J1460" s="1"/>
      <c r="K1460" s="1"/>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1"/>
      <c r="AI1460" s="1"/>
      <c r="AJ1460" s="1"/>
      <c r="AK1460" s="1"/>
      <c r="AL1460" s="1"/>
      <c r="AM1460" s="1"/>
      <c r="AN1460" s="1"/>
      <c r="AO1460" s="1"/>
      <c r="AP1460" s="1"/>
      <c r="AQ1460" s="1"/>
      <c r="AR1460" s="1"/>
      <c r="AS1460" s="1"/>
      <c r="AT1460" s="1"/>
      <c r="AU1460" s="1"/>
      <c r="AV1460" s="1"/>
      <c r="AW1460" s="1"/>
      <c r="AX1460" s="1"/>
      <c r="AY1460" s="1"/>
      <c r="AZ1460" s="1"/>
      <c r="BA1460" s="1"/>
      <c r="BB1460" s="1"/>
      <c r="BC1460" s="1"/>
      <c r="BD1460" s="1"/>
      <c r="BE1460" s="1"/>
      <c r="BF1460" s="1"/>
      <c r="BG1460" s="1"/>
      <c r="BH1460" s="1"/>
      <c r="BI1460" s="1"/>
      <c r="BJ1460" s="1"/>
      <c r="BK1460" s="1"/>
      <c r="BL1460" s="1"/>
      <c r="BM1460" s="1"/>
      <c r="BN1460" s="1"/>
      <c r="BO1460" s="1"/>
      <c r="BP1460" s="1"/>
      <c r="BQ1460" s="1"/>
      <c r="BR1460" s="1"/>
      <c r="BS1460" s="1"/>
      <c r="BT1460" s="1"/>
      <c r="BU1460" s="1"/>
      <c r="BV1460" s="1"/>
      <c r="BW1460" s="1"/>
      <c r="BX1460" s="1"/>
      <c r="BY1460" s="1"/>
      <c r="BZ1460" s="1"/>
      <c r="CA1460" s="1"/>
      <c r="CB1460" s="1"/>
      <c r="CC1460" s="1"/>
      <c r="CD1460" s="1"/>
      <c r="CE1460" s="1"/>
      <c r="CF1460" s="1"/>
      <c r="CG1460" s="1"/>
      <c r="CH1460" s="1"/>
      <c r="CI1460" s="1"/>
      <c r="CJ1460" s="1"/>
      <c r="CK1460" s="1"/>
      <c r="CL1460" s="1"/>
      <c r="CM1460" s="1"/>
      <c r="CN1460" s="1"/>
      <c r="CO1460" s="1"/>
      <c r="CP1460" s="1"/>
      <c r="CQ1460" s="1"/>
      <c r="CR1460" s="1"/>
      <c r="CS1460" s="1"/>
      <c r="CT1460" s="1"/>
      <c r="CU1460" s="1"/>
      <c r="CV1460" s="1"/>
      <c r="CW1460" s="1"/>
    </row>
    <row r="1461" spans="1:101" s="9" customFormat="1" ht="15" customHeight="1">
      <c r="A1461" s="26"/>
      <c r="B1461" s="1"/>
      <c r="D1461" s="3"/>
      <c r="E1461" s="3"/>
      <c r="F1461" s="3"/>
      <c r="G1461" s="3"/>
      <c r="H1461" s="3"/>
      <c r="I1461" s="1"/>
      <c r="J1461" s="1"/>
      <c r="K1461" s="1"/>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1"/>
      <c r="AI1461" s="1"/>
      <c r="AJ1461" s="1"/>
      <c r="AK1461" s="1"/>
      <c r="AL1461" s="1"/>
      <c r="AM1461" s="1"/>
      <c r="AN1461" s="1"/>
      <c r="AO1461" s="1"/>
      <c r="AP1461" s="1"/>
      <c r="AQ1461" s="1"/>
      <c r="AR1461" s="1"/>
      <c r="AS1461" s="1"/>
      <c r="AT1461" s="1"/>
      <c r="AU1461" s="1"/>
      <c r="AV1461" s="1"/>
      <c r="AW1461" s="1"/>
      <c r="AX1461" s="1"/>
      <c r="AY1461" s="1"/>
      <c r="AZ1461" s="1"/>
      <c r="BA1461" s="1"/>
      <c r="BB1461" s="1"/>
      <c r="BC1461" s="1"/>
      <c r="BD1461" s="1"/>
      <c r="BE1461" s="1"/>
      <c r="BF1461" s="1"/>
      <c r="BG1461" s="1"/>
      <c r="BH1461" s="1"/>
      <c r="BI1461" s="1"/>
      <c r="BJ1461" s="1"/>
      <c r="BK1461" s="1"/>
      <c r="BL1461" s="1"/>
      <c r="BM1461" s="1"/>
      <c r="BN1461" s="1"/>
      <c r="BO1461" s="1"/>
      <c r="BP1461" s="1"/>
      <c r="BQ1461" s="1"/>
      <c r="BR1461" s="1"/>
      <c r="BS1461" s="1"/>
      <c r="BT1461" s="1"/>
      <c r="BU1461" s="1"/>
      <c r="BV1461" s="1"/>
      <c r="BW1461" s="1"/>
      <c r="BX1461" s="1"/>
      <c r="BY1461" s="1"/>
      <c r="BZ1461" s="1"/>
      <c r="CA1461" s="1"/>
      <c r="CB1461" s="1"/>
      <c r="CC1461" s="1"/>
      <c r="CD1461" s="1"/>
      <c r="CE1461" s="1"/>
      <c r="CF1461" s="1"/>
      <c r="CG1461" s="1"/>
      <c r="CH1461" s="1"/>
      <c r="CI1461" s="1"/>
      <c r="CJ1461" s="1"/>
      <c r="CK1461" s="1"/>
      <c r="CL1461" s="1"/>
      <c r="CM1461" s="1"/>
      <c r="CN1461" s="1"/>
      <c r="CO1461" s="1"/>
      <c r="CP1461" s="1"/>
      <c r="CQ1461" s="1"/>
      <c r="CR1461" s="1"/>
      <c r="CS1461" s="1"/>
      <c r="CT1461" s="1"/>
      <c r="CU1461" s="1"/>
      <c r="CV1461" s="1"/>
      <c r="CW1461" s="1"/>
    </row>
    <row r="1462" spans="1:101" s="9" customFormat="1" ht="15" customHeight="1">
      <c r="A1462" s="26"/>
      <c r="B1462" s="1"/>
      <c r="D1462" s="3"/>
      <c r="E1462" s="3"/>
      <c r="F1462" s="3"/>
      <c r="G1462" s="3"/>
      <c r="H1462" s="3"/>
      <c r="I1462" s="1"/>
      <c r="J1462" s="1"/>
      <c r="K1462" s="1"/>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1"/>
      <c r="AI1462" s="1"/>
      <c r="AJ1462" s="1"/>
      <c r="AK1462" s="1"/>
      <c r="AL1462" s="1"/>
      <c r="AM1462" s="1"/>
      <c r="AN1462" s="1"/>
      <c r="AO1462" s="1"/>
      <c r="AP1462" s="1"/>
      <c r="AQ1462" s="1"/>
      <c r="AR1462" s="1"/>
      <c r="AS1462" s="1"/>
      <c r="AT1462" s="1"/>
      <c r="AU1462" s="1"/>
      <c r="AV1462" s="1"/>
      <c r="AW1462" s="1"/>
      <c r="AX1462" s="1"/>
      <c r="AY1462" s="1"/>
      <c r="AZ1462" s="1"/>
      <c r="BA1462" s="1"/>
      <c r="BB1462" s="1"/>
      <c r="BC1462" s="1"/>
      <c r="BD1462" s="1"/>
      <c r="BE1462" s="1"/>
      <c r="BF1462" s="1"/>
      <c r="BG1462" s="1"/>
      <c r="BH1462" s="1"/>
      <c r="BI1462" s="1"/>
      <c r="BJ1462" s="1"/>
      <c r="BK1462" s="1"/>
      <c r="BL1462" s="1"/>
      <c r="BM1462" s="1"/>
      <c r="BN1462" s="1"/>
      <c r="BO1462" s="1"/>
      <c r="BP1462" s="1"/>
      <c r="BQ1462" s="1"/>
      <c r="BR1462" s="1"/>
      <c r="BS1462" s="1"/>
      <c r="BT1462" s="1"/>
      <c r="BU1462" s="1"/>
      <c r="BV1462" s="1"/>
      <c r="BW1462" s="1"/>
      <c r="BX1462" s="1"/>
      <c r="BY1462" s="1"/>
      <c r="BZ1462" s="1"/>
      <c r="CA1462" s="1"/>
      <c r="CB1462" s="1"/>
      <c r="CC1462" s="1"/>
      <c r="CD1462" s="1"/>
      <c r="CE1462" s="1"/>
      <c r="CF1462" s="1"/>
      <c r="CG1462" s="1"/>
      <c r="CH1462" s="1"/>
      <c r="CI1462" s="1"/>
      <c r="CJ1462" s="1"/>
      <c r="CK1462" s="1"/>
      <c r="CL1462" s="1"/>
      <c r="CM1462" s="1"/>
      <c r="CN1462" s="1"/>
      <c r="CO1462" s="1"/>
      <c r="CP1462" s="1"/>
      <c r="CQ1462" s="1"/>
      <c r="CR1462" s="1"/>
      <c r="CS1462" s="1"/>
      <c r="CT1462" s="1"/>
      <c r="CU1462" s="1"/>
      <c r="CV1462" s="1"/>
      <c r="CW1462" s="1"/>
    </row>
    <row r="1463" spans="1:101" s="9" customFormat="1" ht="15" customHeight="1">
      <c r="A1463" s="26"/>
      <c r="B1463" s="1"/>
      <c r="D1463" s="3"/>
      <c r="E1463" s="3"/>
      <c r="F1463" s="3"/>
      <c r="G1463" s="3"/>
      <c r="H1463" s="3"/>
      <c r="I1463" s="1"/>
      <c r="J1463" s="1"/>
      <c r="K1463" s="1"/>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1"/>
      <c r="AI1463" s="1"/>
      <c r="AJ1463" s="1"/>
      <c r="AK1463" s="1"/>
      <c r="AL1463" s="1"/>
      <c r="AM1463" s="1"/>
      <c r="AN1463" s="1"/>
      <c r="AO1463" s="1"/>
      <c r="AP1463" s="1"/>
      <c r="AQ1463" s="1"/>
      <c r="AR1463" s="1"/>
      <c r="AS1463" s="1"/>
      <c r="AT1463" s="1"/>
      <c r="AU1463" s="1"/>
      <c r="AV1463" s="1"/>
      <c r="AW1463" s="1"/>
      <c r="AX1463" s="1"/>
      <c r="AY1463" s="1"/>
      <c r="AZ1463" s="1"/>
      <c r="BA1463" s="1"/>
      <c r="BB1463" s="1"/>
      <c r="BC1463" s="1"/>
      <c r="BD1463" s="1"/>
      <c r="BE1463" s="1"/>
      <c r="BF1463" s="1"/>
      <c r="BG1463" s="1"/>
      <c r="BH1463" s="1"/>
      <c r="BI1463" s="1"/>
      <c r="BJ1463" s="1"/>
      <c r="BK1463" s="1"/>
      <c r="BL1463" s="1"/>
      <c r="BM1463" s="1"/>
      <c r="BN1463" s="1"/>
      <c r="BO1463" s="1"/>
      <c r="BP1463" s="1"/>
      <c r="BQ1463" s="1"/>
      <c r="BR1463" s="1"/>
      <c r="BS1463" s="1"/>
      <c r="BT1463" s="1"/>
      <c r="BU1463" s="1"/>
      <c r="BV1463" s="1"/>
      <c r="BW1463" s="1"/>
      <c r="BX1463" s="1"/>
      <c r="BY1463" s="1"/>
      <c r="BZ1463" s="1"/>
      <c r="CA1463" s="1"/>
      <c r="CB1463" s="1"/>
      <c r="CC1463" s="1"/>
      <c r="CD1463" s="1"/>
      <c r="CE1463" s="1"/>
      <c r="CF1463" s="1"/>
      <c r="CG1463" s="1"/>
      <c r="CH1463" s="1"/>
      <c r="CI1463" s="1"/>
      <c r="CJ1463" s="1"/>
      <c r="CK1463" s="1"/>
      <c r="CL1463" s="1"/>
      <c r="CM1463" s="1"/>
      <c r="CN1463" s="1"/>
      <c r="CO1463" s="1"/>
      <c r="CP1463" s="1"/>
      <c r="CQ1463" s="1"/>
      <c r="CR1463" s="1"/>
      <c r="CS1463" s="1"/>
      <c r="CT1463" s="1"/>
      <c r="CU1463" s="1"/>
      <c r="CV1463" s="1"/>
      <c r="CW1463" s="1"/>
    </row>
    <row r="1464" spans="1:101" s="9" customFormat="1" ht="15" customHeight="1">
      <c r="A1464" s="26"/>
      <c r="B1464" s="1"/>
      <c r="D1464" s="3"/>
      <c r="E1464" s="3"/>
      <c r="F1464" s="3"/>
      <c r="G1464" s="3"/>
      <c r="H1464" s="3"/>
      <c r="I1464" s="1"/>
      <c r="J1464" s="1"/>
      <c r="K1464" s="1"/>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1"/>
      <c r="AI1464" s="1"/>
      <c r="AJ1464" s="1"/>
      <c r="AK1464" s="1"/>
      <c r="AL1464" s="1"/>
      <c r="AM1464" s="1"/>
      <c r="AN1464" s="1"/>
      <c r="AO1464" s="1"/>
      <c r="AP1464" s="1"/>
      <c r="AQ1464" s="1"/>
      <c r="AR1464" s="1"/>
      <c r="AS1464" s="1"/>
      <c r="AT1464" s="1"/>
      <c r="AU1464" s="1"/>
      <c r="AV1464" s="1"/>
      <c r="AW1464" s="1"/>
      <c r="AX1464" s="1"/>
      <c r="AY1464" s="1"/>
      <c r="AZ1464" s="1"/>
      <c r="BA1464" s="1"/>
      <c r="BB1464" s="1"/>
      <c r="BC1464" s="1"/>
      <c r="BD1464" s="1"/>
      <c r="BE1464" s="1"/>
      <c r="BF1464" s="1"/>
      <c r="BG1464" s="1"/>
      <c r="BH1464" s="1"/>
      <c r="BI1464" s="1"/>
      <c r="BJ1464" s="1"/>
      <c r="BK1464" s="1"/>
      <c r="BL1464" s="1"/>
      <c r="BM1464" s="1"/>
      <c r="BN1464" s="1"/>
      <c r="BO1464" s="1"/>
      <c r="BP1464" s="1"/>
      <c r="BQ1464" s="1"/>
      <c r="BR1464" s="1"/>
      <c r="BS1464" s="1"/>
      <c r="BT1464" s="1"/>
      <c r="BU1464" s="1"/>
      <c r="BV1464" s="1"/>
      <c r="BW1464" s="1"/>
      <c r="BX1464" s="1"/>
      <c r="BY1464" s="1"/>
      <c r="BZ1464" s="1"/>
      <c r="CA1464" s="1"/>
      <c r="CB1464" s="1"/>
      <c r="CC1464" s="1"/>
      <c r="CD1464" s="1"/>
      <c r="CE1464" s="1"/>
      <c r="CF1464" s="1"/>
      <c r="CG1464" s="1"/>
      <c r="CH1464" s="1"/>
      <c r="CI1464" s="1"/>
      <c r="CJ1464" s="1"/>
      <c r="CK1464" s="1"/>
      <c r="CL1464" s="1"/>
      <c r="CM1464" s="1"/>
      <c r="CN1464" s="1"/>
      <c r="CO1464" s="1"/>
      <c r="CP1464" s="1"/>
      <c r="CQ1464" s="1"/>
      <c r="CR1464" s="1"/>
      <c r="CS1464" s="1"/>
      <c r="CT1464" s="1"/>
      <c r="CU1464" s="1"/>
      <c r="CV1464" s="1"/>
      <c r="CW1464" s="1"/>
    </row>
    <row r="1465" spans="1:101" s="9" customFormat="1" ht="15" customHeight="1">
      <c r="A1465" s="26"/>
      <c r="B1465" s="1"/>
      <c r="D1465" s="3"/>
      <c r="E1465" s="3"/>
      <c r="F1465" s="3"/>
      <c r="G1465" s="3"/>
      <c r="H1465" s="3"/>
      <c r="I1465" s="1"/>
      <c r="J1465" s="1"/>
      <c r="K1465" s="1"/>
      <c r="L1465" s="1"/>
      <c r="M1465" s="1"/>
      <c r="N1465" s="1"/>
      <c r="O1465" s="1"/>
      <c r="P1465" s="1"/>
      <c r="Q1465" s="1"/>
      <c r="R1465" s="1"/>
      <c r="S1465" s="1"/>
      <c r="T1465" s="1"/>
      <c r="U1465" s="1"/>
      <c r="V1465" s="1"/>
      <c r="W1465" s="1"/>
      <c r="X1465" s="1"/>
      <c r="Y1465" s="1"/>
      <c r="Z1465" s="1"/>
      <c r="AA1465" s="1"/>
      <c r="AB1465" s="1"/>
      <c r="AC1465" s="1"/>
      <c r="AD1465" s="1"/>
      <c r="AE1465" s="1"/>
      <c r="AF1465" s="1"/>
      <c r="AG1465" s="1"/>
      <c r="AH1465" s="1"/>
      <c r="AI1465" s="1"/>
      <c r="AJ1465" s="1"/>
      <c r="AK1465" s="1"/>
      <c r="AL1465" s="1"/>
      <c r="AM1465" s="1"/>
      <c r="AN1465" s="1"/>
      <c r="AO1465" s="1"/>
      <c r="AP1465" s="1"/>
      <c r="AQ1465" s="1"/>
      <c r="AR1465" s="1"/>
      <c r="AS1465" s="1"/>
      <c r="AT1465" s="1"/>
      <c r="AU1465" s="1"/>
      <c r="AV1465" s="1"/>
      <c r="AW1465" s="1"/>
      <c r="AX1465" s="1"/>
      <c r="AY1465" s="1"/>
      <c r="AZ1465" s="1"/>
      <c r="BA1465" s="1"/>
      <c r="BB1465" s="1"/>
      <c r="BC1465" s="1"/>
      <c r="BD1465" s="1"/>
      <c r="BE1465" s="1"/>
      <c r="BF1465" s="1"/>
      <c r="BG1465" s="1"/>
      <c r="BH1465" s="1"/>
      <c r="BI1465" s="1"/>
      <c r="BJ1465" s="1"/>
      <c r="BK1465" s="1"/>
      <c r="BL1465" s="1"/>
      <c r="BM1465" s="1"/>
      <c r="BN1465" s="1"/>
      <c r="BO1465" s="1"/>
      <c r="BP1465" s="1"/>
      <c r="BQ1465" s="1"/>
      <c r="BR1465" s="1"/>
      <c r="BS1465" s="1"/>
      <c r="BT1465" s="1"/>
      <c r="BU1465" s="1"/>
      <c r="BV1465" s="1"/>
      <c r="BW1465" s="1"/>
      <c r="BX1465" s="1"/>
      <c r="BY1465" s="1"/>
      <c r="BZ1465" s="1"/>
      <c r="CA1465" s="1"/>
      <c r="CB1465" s="1"/>
      <c r="CC1465" s="1"/>
      <c r="CD1465" s="1"/>
      <c r="CE1465" s="1"/>
      <c r="CF1465" s="1"/>
      <c r="CG1465" s="1"/>
      <c r="CH1465" s="1"/>
      <c r="CI1465" s="1"/>
      <c r="CJ1465" s="1"/>
      <c r="CK1465" s="1"/>
      <c r="CL1465" s="1"/>
      <c r="CM1465" s="1"/>
      <c r="CN1465" s="1"/>
      <c r="CO1465" s="1"/>
      <c r="CP1465" s="1"/>
      <c r="CQ1465" s="1"/>
      <c r="CR1465" s="1"/>
      <c r="CS1465" s="1"/>
      <c r="CT1465" s="1"/>
      <c r="CU1465" s="1"/>
      <c r="CV1465" s="1"/>
      <c r="CW1465" s="1"/>
    </row>
    <row r="1466" spans="1:101" s="9" customFormat="1" ht="15" customHeight="1">
      <c r="A1466" s="26"/>
      <c r="B1466" s="1"/>
      <c r="D1466" s="3"/>
      <c r="E1466" s="3"/>
      <c r="F1466" s="3"/>
      <c r="G1466" s="3"/>
      <c r="H1466" s="3"/>
      <c r="I1466" s="1"/>
      <c r="J1466" s="1"/>
      <c r="K1466" s="1"/>
      <c r="L1466" s="1"/>
      <c r="M1466" s="1"/>
      <c r="N1466" s="1"/>
      <c r="O1466" s="1"/>
      <c r="P1466" s="1"/>
      <c r="Q1466" s="1"/>
      <c r="R1466" s="1"/>
      <c r="S1466" s="1"/>
      <c r="T1466" s="1"/>
      <c r="U1466" s="1"/>
      <c r="V1466" s="1"/>
      <c r="W1466" s="1"/>
      <c r="X1466" s="1"/>
      <c r="Y1466" s="1"/>
      <c r="Z1466" s="1"/>
      <c r="AA1466" s="1"/>
      <c r="AB1466" s="1"/>
      <c r="AC1466" s="1"/>
      <c r="AD1466" s="1"/>
      <c r="AE1466" s="1"/>
      <c r="AF1466" s="1"/>
      <c r="AG1466" s="1"/>
      <c r="AH1466" s="1"/>
      <c r="AI1466" s="1"/>
      <c r="AJ1466" s="1"/>
      <c r="AK1466" s="1"/>
      <c r="AL1466" s="1"/>
      <c r="AM1466" s="1"/>
      <c r="AN1466" s="1"/>
      <c r="AO1466" s="1"/>
      <c r="AP1466" s="1"/>
      <c r="AQ1466" s="1"/>
      <c r="AR1466" s="1"/>
      <c r="AS1466" s="1"/>
      <c r="AT1466" s="1"/>
      <c r="AU1466" s="1"/>
      <c r="AV1466" s="1"/>
      <c r="AW1466" s="1"/>
      <c r="AX1466" s="1"/>
      <c r="AY1466" s="1"/>
      <c r="AZ1466" s="1"/>
      <c r="BA1466" s="1"/>
      <c r="BB1466" s="1"/>
      <c r="BC1466" s="1"/>
      <c r="BD1466" s="1"/>
      <c r="BE1466" s="1"/>
      <c r="BF1466" s="1"/>
      <c r="BG1466" s="1"/>
      <c r="BH1466" s="1"/>
      <c r="BI1466" s="1"/>
      <c r="BJ1466" s="1"/>
      <c r="BK1466" s="1"/>
      <c r="BL1466" s="1"/>
      <c r="BM1466" s="1"/>
      <c r="BN1466" s="1"/>
      <c r="BO1466" s="1"/>
      <c r="BP1466" s="1"/>
      <c r="BQ1466" s="1"/>
      <c r="BR1466" s="1"/>
      <c r="BS1466" s="1"/>
      <c r="BT1466" s="1"/>
      <c r="BU1466" s="1"/>
      <c r="BV1466" s="1"/>
      <c r="BW1466" s="1"/>
      <c r="BX1466" s="1"/>
      <c r="BY1466" s="1"/>
      <c r="BZ1466" s="1"/>
      <c r="CA1466" s="1"/>
      <c r="CB1466" s="1"/>
      <c r="CC1466" s="1"/>
      <c r="CD1466" s="1"/>
      <c r="CE1466" s="1"/>
      <c r="CF1466" s="1"/>
      <c r="CG1466" s="1"/>
      <c r="CH1466" s="1"/>
      <c r="CI1466" s="1"/>
      <c r="CJ1466" s="1"/>
      <c r="CK1466" s="1"/>
      <c r="CL1466" s="1"/>
      <c r="CM1466" s="1"/>
      <c r="CN1466" s="1"/>
      <c r="CO1466" s="1"/>
      <c r="CP1466" s="1"/>
      <c r="CQ1466" s="1"/>
      <c r="CR1466" s="1"/>
      <c r="CS1466" s="1"/>
      <c r="CT1466" s="1"/>
      <c r="CU1466" s="1"/>
      <c r="CV1466" s="1"/>
      <c r="CW1466" s="1"/>
    </row>
    <row r="1467" spans="1:101" s="9" customFormat="1" ht="15" customHeight="1">
      <c r="A1467" s="26"/>
      <c r="B1467" s="1"/>
      <c r="D1467" s="3"/>
      <c r="E1467" s="3"/>
      <c r="F1467" s="3"/>
      <c r="G1467" s="3"/>
      <c r="H1467" s="3"/>
      <c r="I1467" s="1"/>
      <c r="J1467" s="1"/>
      <c r="K1467" s="1"/>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1"/>
      <c r="AI1467" s="1"/>
      <c r="AJ1467" s="1"/>
      <c r="AK1467" s="1"/>
      <c r="AL1467" s="1"/>
      <c r="AM1467" s="1"/>
      <c r="AN1467" s="1"/>
      <c r="AO1467" s="1"/>
      <c r="AP1467" s="1"/>
      <c r="AQ1467" s="1"/>
      <c r="AR1467" s="1"/>
      <c r="AS1467" s="1"/>
      <c r="AT1467" s="1"/>
      <c r="AU1467" s="1"/>
      <c r="AV1467" s="1"/>
      <c r="AW1467" s="1"/>
      <c r="AX1467" s="1"/>
      <c r="AY1467" s="1"/>
      <c r="AZ1467" s="1"/>
      <c r="BA1467" s="1"/>
      <c r="BB1467" s="1"/>
      <c r="BC1467" s="1"/>
      <c r="BD1467" s="1"/>
      <c r="BE1467" s="1"/>
      <c r="BF1467" s="1"/>
      <c r="BG1467" s="1"/>
      <c r="BH1467" s="1"/>
      <c r="BI1467" s="1"/>
      <c r="BJ1467" s="1"/>
      <c r="BK1467" s="1"/>
      <c r="BL1467" s="1"/>
      <c r="BM1467" s="1"/>
      <c r="BN1467" s="1"/>
      <c r="BO1467" s="1"/>
      <c r="BP1467" s="1"/>
      <c r="BQ1467" s="1"/>
      <c r="BR1467" s="1"/>
      <c r="BS1467" s="1"/>
      <c r="BT1467" s="1"/>
      <c r="BU1467" s="1"/>
      <c r="BV1467" s="1"/>
      <c r="BW1467" s="1"/>
      <c r="BX1467" s="1"/>
      <c r="BY1467" s="1"/>
      <c r="BZ1467" s="1"/>
      <c r="CA1467" s="1"/>
      <c r="CB1467" s="1"/>
      <c r="CC1467" s="1"/>
      <c r="CD1467" s="1"/>
      <c r="CE1467" s="1"/>
      <c r="CF1467" s="1"/>
      <c r="CG1467" s="1"/>
      <c r="CH1467" s="1"/>
      <c r="CI1467" s="1"/>
      <c r="CJ1467" s="1"/>
      <c r="CK1467" s="1"/>
      <c r="CL1467" s="1"/>
      <c r="CM1467" s="1"/>
      <c r="CN1467" s="1"/>
      <c r="CO1467" s="1"/>
      <c r="CP1467" s="1"/>
      <c r="CQ1467" s="1"/>
      <c r="CR1467" s="1"/>
      <c r="CS1467" s="1"/>
      <c r="CT1467" s="1"/>
      <c r="CU1467" s="1"/>
      <c r="CV1467" s="1"/>
      <c r="CW1467" s="1"/>
    </row>
    <row r="1468" spans="1:101" s="9" customFormat="1" ht="15" customHeight="1">
      <c r="A1468" s="26"/>
      <c r="B1468" s="1"/>
      <c r="D1468" s="3"/>
      <c r="E1468" s="3"/>
      <c r="F1468" s="3"/>
      <c r="G1468" s="3"/>
      <c r="H1468" s="3"/>
      <c r="I1468" s="1"/>
      <c r="J1468" s="1"/>
      <c r="K1468" s="1"/>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1"/>
      <c r="AI1468" s="1"/>
      <c r="AJ1468" s="1"/>
      <c r="AK1468" s="1"/>
      <c r="AL1468" s="1"/>
      <c r="AM1468" s="1"/>
      <c r="AN1468" s="1"/>
      <c r="AO1468" s="1"/>
      <c r="AP1468" s="1"/>
      <c r="AQ1468" s="1"/>
      <c r="AR1468" s="1"/>
      <c r="AS1468" s="1"/>
      <c r="AT1468" s="1"/>
      <c r="AU1468" s="1"/>
      <c r="AV1468" s="1"/>
      <c r="AW1468" s="1"/>
      <c r="AX1468" s="1"/>
      <c r="AY1468" s="1"/>
      <c r="AZ1468" s="1"/>
      <c r="BA1468" s="1"/>
      <c r="BB1468" s="1"/>
      <c r="BC1468" s="1"/>
      <c r="BD1468" s="1"/>
      <c r="BE1468" s="1"/>
      <c r="BF1468" s="1"/>
      <c r="BG1468" s="1"/>
      <c r="BH1468" s="1"/>
      <c r="BI1468" s="1"/>
      <c r="BJ1468" s="1"/>
      <c r="BK1468" s="1"/>
      <c r="BL1468" s="1"/>
      <c r="BM1468" s="1"/>
      <c r="BN1468" s="1"/>
      <c r="BO1468" s="1"/>
      <c r="BP1468" s="1"/>
      <c r="BQ1468" s="1"/>
      <c r="BR1468" s="1"/>
      <c r="BS1468" s="1"/>
      <c r="BT1468" s="1"/>
      <c r="BU1468" s="1"/>
      <c r="BV1468" s="1"/>
      <c r="BW1468" s="1"/>
      <c r="BX1468" s="1"/>
      <c r="BY1468" s="1"/>
      <c r="BZ1468" s="1"/>
      <c r="CA1468" s="1"/>
      <c r="CB1468" s="1"/>
      <c r="CC1468" s="1"/>
      <c r="CD1468" s="1"/>
      <c r="CE1468" s="1"/>
      <c r="CF1468" s="1"/>
      <c r="CG1468" s="1"/>
      <c r="CH1468" s="1"/>
      <c r="CI1468" s="1"/>
      <c r="CJ1468" s="1"/>
      <c r="CK1468" s="1"/>
      <c r="CL1468" s="1"/>
      <c r="CM1468" s="1"/>
      <c r="CN1468" s="1"/>
      <c r="CO1468" s="1"/>
      <c r="CP1468" s="1"/>
      <c r="CQ1468" s="1"/>
      <c r="CR1468" s="1"/>
      <c r="CS1468" s="1"/>
      <c r="CT1468" s="1"/>
      <c r="CU1468" s="1"/>
      <c r="CV1468" s="1"/>
      <c r="CW1468" s="1"/>
    </row>
    <row r="1469" spans="1:101" s="9" customFormat="1" ht="15" customHeight="1">
      <c r="A1469" s="26"/>
      <c r="B1469" s="1"/>
      <c r="D1469" s="3"/>
      <c r="E1469" s="3"/>
      <c r="F1469" s="3"/>
      <c r="G1469" s="3"/>
      <c r="H1469" s="3"/>
      <c r="I1469" s="1"/>
      <c r="J1469" s="1"/>
      <c r="K1469" s="1"/>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1"/>
      <c r="AI1469" s="1"/>
      <c r="AJ1469" s="1"/>
      <c r="AK1469" s="1"/>
      <c r="AL1469" s="1"/>
      <c r="AM1469" s="1"/>
      <c r="AN1469" s="1"/>
      <c r="AO1469" s="1"/>
      <c r="AP1469" s="1"/>
      <c r="AQ1469" s="1"/>
      <c r="AR1469" s="1"/>
      <c r="AS1469" s="1"/>
      <c r="AT1469" s="1"/>
      <c r="AU1469" s="1"/>
      <c r="AV1469" s="1"/>
      <c r="AW1469" s="1"/>
      <c r="AX1469" s="1"/>
      <c r="AY1469" s="1"/>
      <c r="AZ1469" s="1"/>
      <c r="BA1469" s="1"/>
      <c r="BB1469" s="1"/>
      <c r="BC1469" s="1"/>
      <c r="BD1469" s="1"/>
      <c r="BE1469" s="1"/>
      <c r="BF1469" s="1"/>
      <c r="BG1469" s="1"/>
      <c r="BH1469" s="1"/>
      <c r="BI1469" s="1"/>
      <c r="BJ1469" s="1"/>
      <c r="BK1469" s="1"/>
      <c r="BL1469" s="1"/>
      <c r="BM1469" s="1"/>
      <c r="BN1469" s="1"/>
      <c r="BO1469" s="1"/>
      <c r="BP1469" s="1"/>
      <c r="BQ1469" s="1"/>
      <c r="BR1469" s="1"/>
      <c r="BS1469" s="1"/>
      <c r="BT1469" s="1"/>
      <c r="BU1469" s="1"/>
      <c r="BV1469" s="1"/>
      <c r="BW1469" s="1"/>
      <c r="BX1469" s="1"/>
      <c r="BY1469" s="1"/>
      <c r="BZ1469" s="1"/>
      <c r="CA1469" s="1"/>
      <c r="CB1469" s="1"/>
      <c r="CC1469" s="1"/>
      <c r="CD1469" s="1"/>
      <c r="CE1469" s="1"/>
      <c r="CF1469" s="1"/>
      <c r="CG1469" s="1"/>
      <c r="CH1469" s="1"/>
      <c r="CI1469" s="1"/>
      <c r="CJ1469" s="1"/>
      <c r="CK1469" s="1"/>
      <c r="CL1469" s="1"/>
      <c r="CM1469" s="1"/>
      <c r="CN1469" s="1"/>
      <c r="CO1469" s="1"/>
      <c r="CP1469" s="1"/>
      <c r="CQ1469" s="1"/>
      <c r="CR1469" s="1"/>
      <c r="CS1469" s="1"/>
      <c r="CT1469" s="1"/>
      <c r="CU1469" s="1"/>
      <c r="CV1469" s="1"/>
      <c r="CW1469" s="1"/>
    </row>
    <row r="1470" spans="1:101" s="9" customFormat="1" ht="15" customHeight="1">
      <c r="A1470" s="26"/>
      <c r="B1470" s="1"/>
      <c r="D1470" s="3"/>
      <c r="E1470" s="3"/>
      <c r="F1470" s="3"/>
      <c r="G1470" s="3"/>
      <c r="H1470" s="3"/>
      <c r="I1470" s="1"/>
      <c r="J1470" s="1"/>
      <c r="K1470" s="1"/>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1"/>
      <c r="AI1470" s="1"/>
      <c r="AJ1470" s="1"/>
      <c r="AK1470" s="1"/>
      <c r="AL1470" s="1"/>
      <c r="AM1470" s="1"/>
      <c r="AN1470" s="1"/>
      <c r="AO1470" s="1"/>
      <c r="AP1470" s="1"/>
      <c r="AQ1470" s="1"/>
      <c r="AR1470" s="1"/>
      <c r="AS1470" s="1"/>
      <c r="AT1470" s="1"/>
      <c r="AU1470" s="1"/>
      <c r="AV1470" s="1"/>
      <c r="AW1470" s="1"/>
      <c r="AX1470" s="1"/>
      <c r="AY1470" s="1"/>
      <c r="AZ1470" s="1"/>
      <c r="BA1470" s="1"/>
      <c r="BB1470" s="1"/>
      <c r="BC1470" s="1"/>
      <c r="BD1470" s="1"/>
      <c r="BE1470" s="1"/>
      <c r="BF1470" s="1"/>
      <c r="BG1470" s="1"/>
      <c r="BH1470" s="1"/>
      <c r="BI1470" s="1"/>
      <c r="BJ1470" s="1"/>
      <c r="BK1470" s="1"/>
      <c r="BL1470" s="1"/>
      <c r="BM1470" s="1"/>
      <c r="BN1470" s="1"/>
      <c r="BO1470" s="1"/>
      <c r="BP1470" s="1"/>
      <c r="BQ1470" s="1"/>
      <c r="BR1470" s="1"/>
      <c r="BS1470" s="1"/>
      <c r="BT1470" s="1"/>
      <c r="BU1470" s="1"/>
      <c r="BV1470" s="1"/>
      <c r="BW1470" s="1"/>
      <c r="BX1470" s="1"/>
      <c r="BY1470" s="1"/>
      <c r="BZ1470" s="1"/>
      <c r="CA1470" s="1"/>
      <c r="CB1470" s="1"/>
      <c r="CC1470" s="1"/>
      <c r="CD1470" s="1"/>
      <c r="CE1470" s="1"/>
      <c r="CF1470" s="1"/>
      <c r="CG1470" s="1"/>
      <c r="CH1470" s="1"/>
      <c r="CI1470" s="1"/>
      <c r="CJ1470" s="1"/>
      <c r="CK1470" s="1"/>
      <c r="CL1470" s="1"/>
      <c r="CM1470" s="1"/>
      <c r="CN1470" s="1"/>
      <c r="CO1470" s="1"/>
      <c r="CP1470" s="1"/>
      <c r="CQ1470" s="1"/>
      <c r="CR1470" s="1"/>
      <c r="CS1470" s="1"/>
      <c r="CT1470" s="1"/>
      <c r="CU1470" s="1"/>
      <c r="CV1470" s="1"/>
      <c r="CW1470" s="1"/>
    </row>
    <row r="1471" spans="1:101" s="9" customFormat="1" ht="15" customHeight="1">
      <c r="A1471" s="26"/>
      <c r="B1471" s="1"/>
      <c r="D1471" s="3"/>
      <c r="E1471" s="3"/>
      <c r="F1471" s="3"/>
      <c r="G1471" s="3"/>
      <c r="H1471" s="3"/>
      <c r="I1471" s="1"/>
      <c r="J1471" s="1"/>
      <c r="K1471" s="1"/>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1"/>
      <c r="AI1471" s="1"/>
      <c r="AJ1471" s="1"/>
      <c r="AK1471" s="1"/>
      <c r="AL1471" s="1"/>
      <c r="AM1471" s="1"/>
      <c r="AN1471" s="1"/>
      <c r="AO1471" s="1"/>
      <c r="AP1471" s="1"/>
      <c r="AQ1471" s="1"/>
      <c r="AR1471" s="1"/>
      <c r="AS1471" s="1"/>
      <c r="AT1471" s="1"/>
      <c r="AU1471" s="1"/>
      <c r="AV1471" s="1"/>
      <c r="AW1471" s="1"/>
      <c r="AX1471" s="1"/>
      <c r="AY1471" s="1"/>
      <c r="AZ1471" s="1"/>
      <c r="BA1471" s="1"/>
      <c r="BB1471" s="1"/>
      <c r="BC1471" s="1"/>
      <c r="BD1471" s="1"/>
      <c r="BE1471" s="1"/>
      <c r="BF1471" s="1"/>
      <c r="BG1471" s="1"/>
      <c r="BH1471" s="1"/>
      <c r="BI1471" s="1"/>
      <c r="BJ1471" s="1"/>
      <c r="BK1471" s="1"/>
      <c r="BL1471" s="1"/>
      <c r="BM1471" s="1"/>
      <c r="BN1471" s="1"/>
      <c r="BO1471" s="1"/>
      <c r="BP1471" s="1"/>
      <c r="BQ1471" s="1"/>
      <c r="BR1471" s="1"/>
      <c r="BS1471" s="1"/>
      <c r="BT1471" s="1"/>
      <c r="BU1471" s="1"/>
      <c r="BV1471" s="1"/>
      <c r="BW1471" s="1"/>
      <c r="BX1471" s="1"/>
      <c r="BY1471" s="1"/>
      <c r="BZ1471" s="1"/>
      <c r="CA1471" s="1"/>
      <c r="CB1471" s="1"/>
      <c r="CC1471" s="1"/>
      <c r="CD1471" s="1"/>
      <c r="CE1471" s="1"/>
      <c r="CF1471" s="1"/>
      <c r="CG1471" s="1"/>
      <c r="CH1471" s="1"/>
      <c r="CI1471" s="1"/>
      <c r="CJ1471" s="1"/>
      <c r="CK1471" s="1"/>
      <c r="CL1471" s="1"/>
      <c r="CM1471" s="1"/>
      <c r="CN1471" s="1"/>
      <c r="CO1471" s="1"/>
      <c r="CP1471" s="1"/>
      <c r="CQ1471" s="1"/>
      <c r="CR1471" s="1"/>
      <c r="CS1471" s="1"/>
      <c r="CT1471" s="1"/>
      <c r="CU1471" s="1"/>
      <c r="CV1471" s="1"/>
      <c r="CW1471" s="1"/>
    </row>
    <row r="1472" spans="1:101" s="9" customFormat="1" ht="15" customHeight="1">
      <c r="A1472" s="26"/>
      <c r="B1472" s="1"/>
      <c r="D1472" s="3"/>
      <c r="E1472" s="3"/>
      <c r="F1472" s="3"/>
      <c r="G1472" s="3"/>
      <c r="H1472" s="3"/>
      <c r="I1472" s="1"/>
      <c r="J1472" s="1"/>
      <c r="K1472" s="1"/>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1"/>
      <c r="AI1472" s="1"/>
      <c r="AJ1472" s="1"/>
      <c r="AK1472" s="1"/>
      <c r="AL1472" s="1"/>
      <c r="AM1472" s="1"/>
      <c r="AN1472" s="1"/>
      <c r="AO1472" s="1"/>
      <c r="AP1472" s="1"/>
      <c r="AQ1472" s="1"/>
      <c r="AR1472" s="1"/>
      <c r="AS1472" s="1"/>
      <c r="AT1472" s="1"/>
      <c r="AU1472" s="1"/>
      <c r="AV1472" s="1"/>
      <c r="AW1472" s="1"/>
      <c r="AX1472" s="1"/>
      <c r="AY1472" s="1"/>
      <c r="AZ1472" s="1"/>
      <c r="BA1472" s="1"/>
      <c r="BB1472" s="1"/>
      <c r="BC1472" s="1"/>
      <c r="BD1472" s="1"/>
      <c r="BE1472" s="1"/>
      <c r="BF1472" s="1"/>
      <c r="BG1472" s="1"/>
      <c r="BH1472" s="1"/>
      <c r="BI1472" s="1"/>
      <c r="BJ1472" s="1"/>
      <c r="BK1472" s="1"/>
      <c r="BL1472" s="1"/>
      <c r="BM1472" s="1"/>
      <c r="BN1472" s="1"/>
      <c r="BO1472" s="1"/>
      <c r="BP1472" s="1"/>
      <c r="BQ1472" s="1"/>
      <c r="BR1472" s="1"/>
      <c r="BS1472" s="1"/>
      <c r="BT1472" s="1"/>
      <c r="BU1472" s="1"/>
      <c r="BV1472" s="1"/>
      <c r="BW1472" s="1"/>
      <c r="BX1472" s="1"/>
      <c r="BY1472" s="1"/>
      <c r="BZ1472" s="1"/>
      <c r="CA1472" s="1"/>
      <c r="CB1472" s="1"/>
      <c r="CC1472" s="1"/>
      <c r="CD1472" s="1"/>
      <c r="CE1472" s="1"/>
      <c r="CF1472" s="1"/>
      <c r="CG1472" s="1"/>
      <c r="CH1472" s="1"/>
      <c r="CI1472" s="1"/>
      <c r="CJ1472" s="1"/>
      <c r="CK1472" s="1"/>
      <c r="CL1472" s="1"/>
      <c r="CM1472" s="1"/>
      <c r="CN1472" s="1"/>
      <c r="CO1472" s="1"/>
      <c r="CP1472" s="1"/>
      <c r="CQ1472" s="1"/>
      <c r="CR1472" s="1"/>
      <c r="CS1472" s="1"/>
      <c r="CT1472" s="1"/>
      <c r="CU1472" s="1"/>
      <c r="CV1472" s="1"/>
      <c r="CW1472" s="1"/>
    </row>
    <row r="1473" spans="1:101" s="9" customFormat="1" ht="15" customHeight="1">
      <c r="A1473" s="26"/>
      <c r="B1473" s="1"/>
      <c r="D1473" s="3"/>
      <c r="E1473" s="3"/>
      <c r="F1473" s="3"/>
      <c r="G1473" s="3"/>
      <c r="H1473" s="3"/>
      <c r="I1473" s="1"/>
      <c r="J1473" s="1"/>
      <c r="K1473" s="1"/>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1"/>
      <c r="AI1473" s="1"/>
      <c r="AJ1473" s="1"/>
      <c r="AK1473" s="1"/>
      <c r="AL1473" s="1"/>
      <c r="AM1473" s="1"/>
      <c r="AN1473" s="1"/>
      <c r="AO1473" s="1"/>
      <c r="AP1473" s="1"/>
      <c r="AQ1473" s="1"/>
      <c r="AR1473" s="1"/>
      <c r="AS1473" s="1"/>
      <c r="AT1473" s="1"/>
      <c r="AU1473" s="1"/>
      <c r="AV1473" s="1"/>
      <c r="AW1473" s="1"/>
      <c r="AX1473" s="1"/>
      <c r="AY1473" s="1"/>
      <c r="AZ1473" s="1"/>
      <c r="BA1473" s="1"/>
      <c r="BB1473" s="1"/>
      <c r="BC1473" s="1"/>
      <c r="BD1473" s="1"/>
      <c r="BE1473" s="1"/>
      <c r="BF1473" s="1"/>
      <c r="BG1473" s="1"/>
      <c r="BH1473" s="1"/>
      <c r="BI1473" s="1"/>
      <c r="BJ1473" s="1"/>
      <c r="BK1473" s="1"/>
      <c r="BL1473" s="1"/>
      <c r="BM1473" s="1"/>
      <c r="BN1473" s="1"/>
      <c r="BO1473" s="1"/>
      <c r="BP1473" s="1"/>
      <c r="BQ1473" s="1"/>
      <c r="BR1473" s="1"/>
      <c r="BS1473" s="1"/>
      <c r="BT1473" s="1"/>
      <c r="BU1473" s="1"/>
      <c r="BV1473" s="1"/>
      <c r="BW1473" s="1"/>
      <c r="BX1473" s="1"/>
      <c r="BY1473" s="1"/>
      <c r="BZ1473" s="1"/>
      <c r="CA1473" s="1"/>
      <c r="CB1473" s="1"/>
      <c r="CC1473" s="1"/>
      <c r="CD1473" s="1"/>
      <c r="CE1473" s="1"/>
      <c r="CF1473" s="1"/>
      <c r="CG1473" s="1"/>
      <c r="CH1473" s="1"/>
      <c r="CI1473" s="1"/>
      <c r="CJ1473" s="1"/>
      <c r="CK1473" s="1"/>
      <c r="CL1473" s="1"/>
      <c r="CM1473" s="1"/>
      <c r="CN1473" s="1"/>
      <c r="CO1473" s="1"/>
      <c r="CP1473" s="1"/>
      <c r="CQ1473" s="1"/>
      <c r="CR1473" s="1"/>
      <c r="CS1473" s="1"/>
      <c r="CT1473" s="1"/>
      <c r="CU1473" s="1"/>
      <c r="CV1473" s="1"/>
      <c r="CW1473" s="1"/>
    </row>
    <row r="1474" spans="1:101" s="9" customFormat="1" ht="15" customHeight="1">
      <c r="A1474" s="26"/>
      <c r="B1474" s="1"/>
      <c r="D1474" s="3"/>
      <c r="E1474" s="3"/>
      <c r="F1474" s="3"/>
      <c r="G1474" s="3"/>
      <c r="H1474" s="3"/>
      <c r="I1474" s="1"/>
      <c r="J1474" s="1"/>
      <c r="K1474" s="1"/>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1"/>
      <c r="AI1474" s="1"/>
      <c r="AJ1474" s="1"/>
      <c r="AK1474" s="1"/>
      <c r="AL1474" s="1"/>
      <c r="AM1474" s="1"/>
      <c r="AN1474" s="1"/>
      <c r="AO1474" s="1"/>
      <c r="AP1474" s="1"/>
      <c r="AQ1474" s="1"/>
      <c r="AR1474" s="1"/>
      <c r="AS1474" s="1"/>
      <c r="AT1474" s="1"/>
      <c r="AU1474" s="1"/>
      <c r="AV1474" s="1"/>
      <c r="AW1474" s="1"/>
      <c r="AX1474" s="1"/>
      <c r="AY1474" s="1"/>
      <c r="AZ1474" s="1"/>
      <c r="BA1474" s="1"/>
      <c r="BB1474" s="1"/>
      <c r="BC1474" s="1"/>
      <c r="BD1474" s="1"/>
      <c r="BE1474" s="1"/>
      <c r="BF1474" s="1"/>
      <c r="BG1474" s="1"/>
      <c r="BH1474" s="1"/>
      <c r="BI1474" s="1"/>
      <c r="BJ1474" s="1"/>
      <c r="BK1474" s="1"/>
      <c r="BL1474" s="1"/>
      <c r="BM1474" s="1"/>
      <c r="BN1474" s="1"/>
      <c r="BO1474" s="1"/>
      <c r="BP1474" s="1"/>
      <c r="BQ1474" s="1"/>
      <c r="BR1474" s="1"/>
      <c r="BS1474" s="1"/>
      <c r="BT1474" s="1"/>
      <c r="BU1474" s="1"/>
      <c r="BV1474" s="1"/>
      <c r="BW1474" s="1"/>
      <c r="BX1474" s="1"/>
      <c r="BY1474" s="1"/>
      <c r="BZ1474" s="1"/>
      <c r="CA1474" s="1"/>
      <c r="CB1474" s="1"/>
      <c r="CC1474" s="1"/>
      <c r="CD1474" s="1"/>
      <c r="CE1474" s="1"/>
      <c r="CF1474" s="1"/>
      <c r="CG1474" s="1"/>
      <c r="CH1474" s="1"/>
      <c r="CI1474" s="1"/>
      <c r="CJ1474" s="1"/>
      <c r="CK1474" s="1"/>
      <c r="CL1474" s="1"/>
      <c r="CM1474" s="1"/>
      <c r="CN1474" s="1"/>
      <c r="CO1474" s="1"/>
      <c r="CP1474" s="1"/>
      <c r="CQ1474" s="1"/>
      <c r="CR1474" s="1"/>
      <c r="CS1474" s="1"/>
      <c r="CT1474" s="1"/>
      <c r="CU1474" s="1"/>
      <c r="CV1474" s="1"/>
      <c r="CW1474" s="1"/>
    </row>
    <row r="1475" spans="1:101" s="9" customFormat="1" ht="15" customHeight="1">
      <c r="A1475" s="26"/>
      <c r="B1475" s="1"/>
      <c r="D1475" s="3"/>
      <c r="E1475" s="3"/>
      <c r="F1475" s="3"/>
      <c r="G1475" s="3"/>
      <c r="H1475" s="3"/>
      <c r="I1475" s="1"/>
      <c r="J1475" s="1"/>
      <c r="K1475" s="1"/>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1"/>
      <c r="AI1475" s="1"/>
      <c r="AJ1475" s="1"/>
      <c r="AK1475" s="1"/>
      <c r="AL1475" s="1"/>
      <c r="AM1475" s="1"/>
      <c r="AN1475" s="1"/>
      <c r="AO1475" s="1"/>
      <c r="AP1475" s="1"/>
      <c r="AQ1475" s="1"/>
      <c r="AR1475" s="1"/>
      <c r="AS1475" s="1"/>
      <c r="AT1475" s="1"/>
      <c r="AU1475" s="1"/>
      <c r="AV1475" s="1"/>
      <c r="AW1475" s="1"/>
      <c r="AX1475" s="1"/>
      <c r="AY1475" s="1"/>
      <c r="AZ1475" s="1"/>
      <c r="BA1475" s="1"/>
      <c r="BB1475" s="1"/>
      <c r="BC1475" s="1"/>
      <c r="BD1475" s="1"/>
      <c r="BE1475" s="1"/>
      <c r="BF1475" s="1"/>
      <c r="BG1475" s="1"/>
      <c r="BH1475" s="1"/>
      <c r="BI1475" s="1"/>
      <c r="BJ1475" s="1"/>
      <c r="BK1475" s="1"/>
      <c r="BL1475" s="1"/>
      <c r="BM1475" s="1"/>
      <c r="BN1475" s="1"/>
      <c r="BO1475" s="1"/>
      <c r="BP1475" s="1"/>
      <c r="BQ1475" s="1"/>
      <c r="BR1475" s="1"/>
      <c r="BS1475" s="1"/>
      <c r="BT1475" s="1"/>
      <c r="BU1475" s="1"/>
      <c r="BV1475" s="1"/>
      <c r="BW1475" s="1"/>
      <c r="BX1475" s="1"/>
      <c r="BY1475" s="1"/>
      <c r="BZ1475" s="1"/>
      <c r="CA1475" s="1"/>
      <c r="CB1475" s="1"/>
      <c r="CC1475" s="1"/>
      <c r="CD1475" s="1"/>
      <c r="CE1475" s="1"/>
      <c r="CF1475" s="1"/>
      <c r="CG1475" s="1"/>
      <c r="CH1475" s="1"/>
      <c r="CI1475" s="1"/>
      <c r="CJ1475" s="1"/>
      <c r="CK1475" s="1"/>
      <c r="CL1475" s="1"/>
      <c r="CM1475" s="1"/>
      <c r="CN1475" s="1"/>
      <c r="CO1475" s="1"/>
      <c r="CP1475" s="1"/>
      <c r="CQ1475" s="1"/>
      <c r="CR1475" s="1"/>
      <c r="CS1475" s="1"/>
      <c r="CT1475" s="1"/>
      <c r="CU1475" s="1"/>
      <c r="CV1475" s="1"/>
      <c r="CW1475" s="1"/>
    </row>
    <row r="1476" spans="1:101" s="9" customFormat="1" ht="15" customHeight="1">
      <c r="A1476" s="26"/>
      <c r="B1476" s="1"/>
      <c r="D1476" s="3"/>
      <c r="E1476" s="3"/>
      <c r="F1476" s="3"/>
      <c r="G1476" s="3"/>
      <c r="H1476" s="3"/>
      <c r="I1476" s="1"/>
      <c r="J1476" s="1"/>
      <c r="K1476" s="1"/>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1"/>
      <c r="AI1476" s="1"/>
      <c r="AJ1476" s="1"/>
      <c r="AK1476" s="1"/>
      <c r="AL1476" s="1"/>
      <c r="AM1476" s="1"/>
      <c r="AN1476" s="1"/>
      <c r="AO1476" s="1"/>
      <c r="AP1476" s="1"/>
      <c r="AQ1476" s="1"/>
      <c r="AR1476" s="1"/>
      <c r="AS1476" s="1"/>
      <c r="AT1476" s="1"/>
      <c r="AU1476" s="1"/>
      <c r="AV1476" s="1"/>
      <c r="AW1476" s="1"/>
      <c r="AX1476" s="1"/>
      <c r="AY1476" s="1"/>
      <c r="AZ1476" s="1"/>
      <c r="BA1476" s="1"/>
      <c r="BB1476" s="1"/>
      <c r="BC1476" s="1"/>
      <c r="BD1476" s="1"/>
      <c r="BE1476" s="1"/>
      <c r="BF1476" s="1"/>
      <c r="BG1476" s="1"/>
      <c r="BH1476" s="1"/>
      <c r="BI1476" s="1"/>
      <c r="BJ1476" s="1"/>
      <c r="BK1476" s="1"/>
      <c r="BL1476" s="1"/>
      <c r="BM1476" s="1"/>
      <c r="BN1476" s="1"/>
      <c r="BO1476" s="1"/>
      <c r="BP1476" s="1"/>
      <c r="BQ1476" s="1"/>
      <c r="BR1476" s="1"/>
      <c r="BS1476" s="1"/>
      <c r="BT1476" s="1"/>
      <c r="BU1476" s="1"/>
      <c r="BV1476" s="1"/>
      <c r="BW1476" s="1"/>
      <c r="BX1476" s="1"/>
      <c r="BY1476" s="1"/>
      <c r="BZ1476" s="1"/>
      <c r="CA1476" s="1"/>
      <c r="CB1476" s="1"/>
      <c r="CC1476" s="1"/>
      <c r="CD1476" s="1"/>
      <c r="CE1476" s="1"/>
      <c r="CF1476" s="1"/>
      <c r="CG1476" s="1"/>
      <c r="CH1476" s="1"/>
      <c r="CI1476" s="1"/>
      <c r="CJ1476" s="1"/>
      <c r="CK1476" s="1"/>
      <c r="CL1476" s="1"/>
      <c r="CM1476" s="1"/>
      <c r="CN1476" s="1"/>
      <c r="CO1476" s="1"/>
      <c r="CP1476" s="1"/>
      <c r="CQ1476" s="1"/>
      <c r="CR1476" s="1"/>
      <c r="CS1476" s="1"/>
      <c r="CT1476" s="1"/>
      <c r="CU1476" s="1"/>
      <c r="CV1476" s="1"/>
      <c r="CW1476" s="1"/>
    </row>
    <row r="1477" spans="1:101" s="9" customFormat="1" ht="15" customHeight="1">
      <c r="A1477" s="26"/>
      <c r="B1477" s="1"/>
      <c r="D1477" s="3"/>
      <c r="E1477" s="3"/>
      <c r="F1477" s="3"/>
      <c r="G1477" s="3"/>
      <c r="H1477" s="3"/>
      <c r="I1477" s="1"/>
      <c r="J1477" s="1"/>
      <c r="K1477" s="1"/>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1"/>
      <c r="AI1477" s="1"/>
      <c r="AJ1477" s="1"/>
      <c r="AK1477" s="1"/>
      <c r="AL1477" s="1"/>
      <c r="AM1477" s="1"/>
      <c r="AN1477" s="1"/>
      <c r="AO1477" s="1"/>
      <c r="AP1477" s="1"/>
      <c r="AQ1477" s="1"/>
      <c r="AR1477" s="1"/>
      <c r="AS1477" s="1"/>
      <c r="AT1477" s="1"/>
      <c r="AU1477" s="1"/>
      <c r="AV1477" s="1"/>
      <c r="AW1477" s="1"/>
      <c r="AX1477" s="1"/>
      <c r="AY1477" s="1"/>
      <c r="AZ1477" s="1"/>
      <c r="BA1477" s="1"/>
      <c r="BB1477" s="1"/>
      <c r="BC1477" s="1"/>
      <c r="BD1477" s="1"/>
      <c r="BE1477" s="1"/>
      <c r="BF1477" s="1"/>
      <c r="BG1477" s="1"/>
      <c r="BH1477" s="1"/>
      <c r="BI1477" s="1"/>
      <c r="BJ1477" s="1"/>
      <c r="BK1477" s="1"/>
      <c r="BL1477" s="1"/>
      <c r="BM1477" s="1"/>
      <c r="BN1477" s="1"/>
      <c r="BO1477" s="1"/>
      <c r="BP1477" s="1"/>
      <c r="BQ1477" s="1"/>
      <c r="BR1477" s="1"/>
      <c r="BS1477" s="1"/>
      <c r="BT1477" s="1"/>
      <c r="BU1477" s="1"/>
      <c r="BV1477" s="1"/>
      <c r="BW1477" s="1"/>
      <c r="BX1477" s="1"/>
      <c r="BY1477" s="1"/>
      <c r="BZ1477" s="1"/>
      <c r="CA1477" s="1"/>
      <c r="CB1477" s="1"/>
      <c r="CC1477" s="1"/>
      <c r="CD1477" s="1"/>
      <c r="CE1477" s="1"/>
      <c r="CF1477" s="1"/>
      <c r="CG1477" s="1"/>
      <c r="CH1477" s="1"/>
      <c r="CI1477" s="1"/>
      <c r="CJ1477" s="1"/>
      <c r="CK1477" s="1"/>
      <c r="CL1477" s="1"/>
      <c r="CM1477" s="1"/>
      <c r="CN1477" s="1"/>
      <c r="CO1477" s="1"/>
      <c r="CP1477" s="1"/>
      <c r="CQ1477" s="1"/>
      <c r="CR1477" s="1"/>
      <c r="CS1477" s="1"/>
      <c r="CT1477" s="1"/>
      <c r="CU1477" s="1"/>
      <c r="CV1477" s="1"/>
      <c r="CW1477" s="1"/>
    </row>
    <row r="1478" spans="1:101" s="9" customFormat="1" ht="15" customHeight="1">
      <c r="A1478" s="26"/>
      <c r="B1478" s="1"/>
      <c r="D1478" s="3"/>
      <c r="E1478" s="3"/>
      <c r="F1478" s="3"/>
      <c r="G1478" s="3"/>
      <c r="H1478" s="3"/>
      <c r="I1478" s="1"/>
      <c r="J1478" s="1"/>
      <c r="K1478" s="1"/>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1"/>
      <c r="AI1478" s="1"/>
      <c r="AJ1478" s="1"/>
      <c r="AK1478" s="1"/>
      <c r="AL1478" s="1"/>
      <c r="AM1478" s="1"/>
      <c r="AN1478" s="1"/>
      <c r="AO1478" s="1"/>
      <c r="AP1478" s="1"/>
      <c r="AQ1478" s="1"/>
      <c r="AR1478" s="1"/>
      <c r="AS1478" s="1"/>
      <c r="AT1478" s="1"/>
      <c r="AU1478" s="1"/>
      <c r="AV1478" s="1"/>
      <c r="AW1478" s="1"/>
      <c r="AX1478" s="1"/>
      <c r="AY1478" s="1"/>
      <c r="AZ1478" s="1"/>
      <c r="BA1478" s="1"/>
      <c r="BB1478" s="1"/>
      <c r="BC1478" s="1"/>
      <c r="BD1478" s="1"/>
      <c r="BE1478" s="1"/>
      <c r="BF1478" s="1"/>
      <c r="BG1478" s="1"/>
      <c r="BH1478" s="1"/>
      <c r="BI1478" s="1"/>
      <c r="BJ1478" s="1"/>
      <c r="BK1478" s="1"/>
      <c r="BL1478" s="1"/>
      <c r="BM1478" s="1"/>
      <c r="BN1478" s="1"/>
      <c r="BO1478" s="1"/>
      <c r="BP1478" s="1"/>
      <c r="BQ1478" s="1"/>
      <c r="BR1478" s="1"/>
      <c r="BS1478" s="1"/>
      <c r="BT1478" s="1"/>
      <c r="BU1478" s="1"/>
      <c r="BV1478" s="1"/>
      <c r="BW1478" s="1"/>
      <c r="BX1478" s="1"/>
      <c r="BY1478" s="1"/>
      <c r="BZ1478" s="1"/>
      <c r="CA1478" s="1"/>
      <c r="CB1478" s="1"/>
      <c r="CC1478" s="1"/>
      <c r="CD1478" s="1"/>
      <c r="CE1478" s="1"/>
      <c r="CF1478" s="1"/>
      <c r="CG1478" s="1"/>
      <c r="CH1478" s="1"/>
      <c r="CI1478" s="1"/>
      <c r="CJ1478" s="1"/>
      <c r="CK1478" s="1"/>
      <c r="CL1478" s="1"/>
      <c r="CM1478" s="1"/>
      <c r="CN1478" s="1"/>
      <c r="CO1478" s="1"/>
      <c r="CP1478" s="1"/>
      <c r="CQ1478" s="1"/>
      <c r="CR1478" s="1"/>
      <c r="CS1478" s="1"/>
      <c r="CT1478" s="1"/>
      <c r="CU1478" s="1"/>
      <c r="CV1478" s="1"/>
      <c r="CW1478" s="1"/>
    </row>
    <row r="1479" spans="1:101" s="9" customFormat="1" ht="15" customHeight="1">
      <c r="A1479" s="26"/>
      <c r="B1479" s="1"/>
      <c r="D1479" s="3"/>
      <c r="E1479" s="3"/>
      <c r="F1479" s="3"/>
      <c r="G1479" s="3"/>
      <c r="H1479" s="3"/>
      <c r="I1479" s="1"/>
      <c r="J1479" s="1"/>
      <c r="K1479" s="1"/>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1"/>
      <c r="AI1479" s="1"/>
      <c r="AJ1479" s="1"/>
      <c r="AK1479" s="1"/>
      <c r="AL1479" s="1"/>
      <c r="AM1479" s="1"/>
      <c r="AN1479" s="1"/>
      <c r="AO1479" s="1"/>
      <c r="AP1479" s="1"/>
      <c r="AQ1479" s="1"/>
      <c r="AR1479" s="1"/>
      <c r="AS1479" s="1"/>
      <c r="AT1479" s="1"/>
      <c r="AU1479" s="1"/>
      <c r="AV1479" s="1"/>
      <c r="AW1479" s="1"/>
      <c r="AX1479" s="1"/>
      <c r="AY1479" s="1"/>
      <c r="AZ1479" s="1"/>
      <c r="BA1479" s="1"/>
      <c r="BB1479" s="1"/>
      <c r="BC1479" s="1"/>
      <c r="BD1479" s="1"/>
      <c r="BE1479" s="1"/>
      <c r="BF1479" s="1"/>
      <c r="BG1479" s="1"/>
      <c r="BH1479" s="1"/>
      <c r="BI1479" s="1"/>
      <c r="BJ1479" s="1"/>
      <c r="BK1479" s="1"/>
      <c r="BL1479" s="1"/>
      <c r="BM1479" s="1"/>
      <c r="BN1479" s="1"/>
      <c r="BO1479" s="1"/>
      <c r="BP1479" s="1"/>
      <c r="BQ1479" s="1"/>
      <c r="BR1479" s="1"/>
      <c r="BS1479" s="1"/>
      <c r="BT1479" s="1"/>
      <c r="BU1479" s="1"/>
      <c r="BV1479" s="1"/>
      <c r="BW1479" s="1"/>
      <c r="BX1479" s="1"/>
      <c r="BY1479" s="1"/>
      <c r="BZ1479" s="1"/>
      <c r="CA1479" s="1"/>
      <c r="CB1479" s="1"/>
      <c r="CC1479" s="1"/>
      <c r="CD1479" s="1"/>
      <c r="CE1479" s="1"/>
      <c r="CF1479" s="1"/>
      <c r="CG1479" s="1"/>
      <c r="CH1479" s="1"/>
      <c r="CI1479" s="1"/>
      <c r="CJ1479" s="1"/>
      <c r="CK1479" s="1"/>
      <c r="CL1479" s="1"/>
      <c r="CM1479" s="1"/>
      <c r="CN1479" s="1"/>
      <c r="CO1479" s="1"/>
      <c r="CP1479" s="1"/>
      <c r="CQ1479" s="1"/>
      <c r="CR1479" s="1"/>
      <c r="CS1479" s="1"/>
      <c r="CT1479" s="1"/>
      <c r="CU1479" s="1"/>
      <c r="CV1479" s="1"/>
      <c r="CW1479" s="1"/>
    </row>
    <row r="1480" spans="1:101" s="9" customFormat="1" ht="15" customHeight="1">
      <c r="A1480" s="26"/>
      <c r="B1480" s="1"/>
      <c r="D1480" s="3"/>
      <c r="E1480" s="3"/>
      <c r="F1480" s="3"/>
      <c r="G1480" s="3"/>
      <c r="H1480" s="3"/>
      <c r="I1480" s="1"/>
      <c r="J1480" s="1"/>
      <c r="K1480" s="1"/>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1"/>
      <c r="AI1480" s="1"/>
      <c r="AJ1480" s="1"/>
      <c r="AK1480" s="1"/>
      <c r="AL1480" s="1"/>
      <c r="AM1480" s="1"/>
      <c r="AN1480" s="1"/>
      <c r="AO1480" s="1"/>
      <c r="AP1480" s="1"/>
      <c r="AQ1480" s="1"/>
      <c r="AR1480" s="1"/>
      <c r="AS1480" s="1"/>
      <c r="AT1480" s="1"/>
      <c r="AU1480" s="1"/>
      <c r="AV1480" s="1"/>
      <c r="AW1480" s="1"/>
      <c r="AX1480" s="1"/>
      <c r="AY1480" s="1"/>
      <c r="AZ1480" s="1"/>
      <c r="BA1480" s="1"/>
      <c r="BB1480" s="1"/>
      <c r="BC1480" s="1"/>
      <c r="BD1480" s="1"/>
      <c r="BE1480" s="1"/>
      <c r="BF1480" s="1"/>
      <c r="BG1480" s="1"/>
      <c r="BH1480" s="1"/>
      <c r="BI1480" s="1"/>
      <c r="BJ1480" s="1"/>
      <c r="BK1480" s="1"/>
      <c r="BL1480" s="1"/>
      <c r="BM1480" s="1"/>
      <c r="BN1480" s="1"/>
      <c r="BO1480" s="1"/>
      <c r="BP1480" s="1"/>
      <c r="BQ1480" s="1"/>
      <c r="BR1480" s="1"/>
      <c r="BS1480" s="1"/>
      <c r="BT1480" s="1"/>
      <c r="BU1480" s="1"/>
      <c r="BV1480" s="1"/>
      <c r="BW1480" s="1"/>
      <c r="BX1480" s="1"/>
      <c r="BY1480" s="1"/>
      <c r="BZ1480" s="1"/>
      <c r="CA1480" s="1"/>
      <c r="CB1480" s="1"/>
      <c r="CC1480" s="1"/>
      <c r="CD1480" s="1"/>
      <c r="CE1480" s="1"/>
      <c r="CF1480" s="1"/>
      <c r="CG1480" s="1"/>
      <c r="CH1480" s="1"/>
      <c r="CI1480" s="1"/>
      <c r="CJ1480" s="1"/>
      <c r="CK1480" s="1"/>
      <c r="CL1480" s="1"/>
      <c r="CM1480" s="1"/>
      <c r="CN1480" s="1"/>
      <c r="CO1480" s="1"/>
      <c r="CP1480" s="1"/>
      <c r="CQ1480" s="1"/>
      <c r="CR1480" s="1"/>
      <c r="CS1480" s="1"/>
      <c r="CT1480" s="1"/>
      <c r="CU1480" s="1"/>
      <c r="CV1480" s="1"/>
      <c r="CW1480" s="1"/>
    </row>
    <row r="1481" spans="1:101" s="9" customFormat="1" ht="15" customHeight="1">
      <c r="A1481" s="26"/>
      <c r="B1481" s="1"/>
      <c r="D1481" s="3"/>
      <c r="E1481" s="3"/>
      <c r="F1481" s="3"/>
      <c r="G1481" s="3"/>
      <c r="H1481" s="3"/>
      <c r="I1481" s="1"/>
      <c r="J1481" s="1"/>
      <c r="K1481" s="1"/>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1"/>
      <c r="AI1481" s="1"/>
      <c r="AJ1481" s="1"/>
      <c r="AK1481" s="1"/>
      <c r="AL1481" s="1"/>
      <c r="AM1481" s="1"/>
      <c r="AN1481" s="1"/>
      <c r="AO1481" s="1"/>
      <c r="AP1481" s="1"/>
      <c r="AQ1481" s="1"/>
      <c r="AR1481" s="1"/>
      <c r="AS1481" s="1"/>
      <c r="AT1481" s="1"/>
      <c r="AU1481" s="1"/>
      <c r="AV1481" s="1"/>
      <c r="AW1481" s="1"/>
      <c r="AX1481" s="1"/>
      <c r="AY1481" s="1"/>
      <c r="AZ1481" s="1"/>
      <c r="BA1481" s="1"/>
      <c r="BB1481" s="1"/>
      <c r="BC1481" s="1"/>
      <c r="BD1481" s="1"/>
      <c r="BE1481" s="1"/>
      <c r="BF1481" s="1"/>
      <c r="BG1481" s="1"/>
      <c r="BH1481" s="1"/>
      <c r="BI1481" s="1"/>
      <c r="BJ1481" s="1"/>
      <c r="BK1481" s="1"/>
      <c r="BL1481" s="1"/>
      <c r="BM1481" s="1"/>
      <c r="BN1481" s="1"/>
      <c r="BO1481" s="1"/>
      <c r="BP1481" s="1"/>
      <c r="BQ1481" s="1"/>
      <c r="BR1481" s="1"/>
      <c r="BS1481" s="1"/>
      <c r="BT1481" s="1"/>
      <c r="BU1481" s="1"/>
      <c r="BV1481" s="1"/>
      <c r="BW1481" s="1"/>
      <c r="BX1481" s="1"/>
      <c r="BY1481" s="1"/>
      <c r="BZ1481" s="1"/>
      <c r="CA1481" s="1"/>
      <c r="CB1481" s="1"/>
      <c r="CC1481" s="1"/>
      <c r="CD1481" s="1"/>
      <c r="CE1481" s="1"/>
      <c r="CF1481" s="1"/>
      <c r="CG1481" s="1"/>
      <c r="CH1481" s="1"/>
      <c r="CI1481" s="1"/>
      <c r="CJ1481" s="1"/>
      <c r="CK1481" s="1"/>
      <c r="CL1481" s="1"/>
      <c r="CM1481" s="1"/>
      <c r="CN1481" s="1"/>
      <c r="CO1481" s="1"/>
      <c r="CP1481" s="1"/>
      <c r="CQ1481" s="1"/>
      <c r="CR1481" s="1"/>
      <c r="CS1481" s="1"/>
      <c r="CT1481" s="1"/>
      <c r="CU1481" s="1"/>
      <c r="CV1481" s="1"/>
      <c r="CW1481" s="1"/>
    </row>
    <row r="1482" spans="1:101" s="9" customFormat="1" ht="15" customHeight="1">
      <c r="A1482" s="26"/>
      <c r="B1482" s="1"/>
      <c r="D1482" s="3"/>
      <c r="E1482" s="3"/>
      <c r="F1482" s="3"/>
      <c r="G1482" s="3"/>
      <c r="H1482" s="3"/>
      <c r="I1482" s="1"/>
      <c r="J1482" s="1"/>
      <c r="K1482" s="1"/>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1"/>
      <c r="AI1482" s="1"/>
      <c r="AJ1482" s="1"/>
      <c r="AK1482" s="1"/>
      <c r="AL1482" s="1"/>
      <c r="AM1482" s="1"/>
      <c r="AN1482" s="1"/>
      <c r="AO1482" s="1"/>
      <c r="AP1482" s="1"/>
      <c r="AQ1482" s="1"/>
      <c r="AR1482" s="1"/>
      <c r="AS1482" s="1"/>
      <c r="AT1482" s="1"/>
      <c r="AU1482" s="1"/>
      <c r="AV1482" s="1"/>
      <c r="AW1482" s="1"/>
      <c r="AX1482" s="1"/>
      <c r="AY1482" s="1"/>
      <c r="AZ1482" s="1"/>
      <c r="BA1482" s="1"/>
      <c r="BB1482" s="1"/>
      <c r="BC1482" s="1"/>
      <c r="BD1482" s="1"/>
      <c r="BE1482" s="1"/>
      <c r="BF1482" s="1"/>
      <c r="BG1482" s="1"/>
      <c r="BH1482" s="1"/>
      <c r="BI1482" s="1"/>
      <c r="BJ1482" s="1"/>
      <c r="BK1482" s="1"/>
      <c r="BL1482" s="1"/>
      <c r="BM1482" s="1"/>
      <c r="BN1482" s="1"/>
      <c r="BO1482" s="1"/>
      <c r="BP1482" s="1"/>
      <c r="BQ1482" s="1"/>
      <c r="BR1482" s="1"/>
      <c r="BS1482" s="1"/>
      <c r="BT1482" s="1"/>
      <c r="BU1482" s="1"/>
      <c r="BV1482" s="1"/>
      <c r="BW1482" s="1"/>
      <c r="BX1482" s="1"/>
      <c r="BY1482" s="1"/>
      <c r="BZ1482" s="1"/>
      <c r="CA1482" s="1"/>
      <c r="CB1482" s="1"/>
      <c r="CC1482" s="1"/>
      <c r="CD1482" s="1"/>
      <c r="CE1482" s="1"/>
      <c r="CF1482" s="1"/>
      <c r="CG1482" s="1"/>
      <c r="CH1482" s="1"/>
      <c r="CI1482" s="1"/>
      <c r="CJ1482" s="1"/>
      <c r="CK1482" s="1"/>
      <c r="CL1482" s="1"/>
      <c r="CM1482" s="1"/>
      <c r="CN1482" s="1"/>
      <c r="CO1482" s="1"/>
      <c r="CP1482" s="1"/>
      <c r="CQ1482" s="1"/>
      <c r="CR1482" s="1"/>
      <c r="CS1482" s="1"/>
      <c r="CT1482" s="1"/>
      <c r="CU1482" s="1"/>
      <c r="CV1482" s="1"/>
      <c r="CW1482" s="1"/>
    </row>
    <row r="1483" spans="1:101" s="9" customFormat="1" ht="15" customHeight="1">
      <c r="A1483" s="26"/>
      <c r="B1483" s="1"/>
      <c r="D1483" s="3"/>
      <c r="E1483" s="3"/>
      <c r="F1483" s="3"/>
      <c r="G1483" s="3"/>
      <c r="H1483" s="3"/>
      <c r="I1483" s="1"/>
      <c r="J1483" s="1"/>
      <c r="K1483" s="1"/>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1"/>
      <c r="AI1483" s="1"/>
      <c r="AJ1483" s="1"/>
      <c r="AK1483" s="1"/>
      <c r="AL1483" s="1"/>
      <c r="AM1483" s="1"/>
      <c r="AN1483" s="1"/>
      <c r="AO1483" s="1"/>
      <c r="AP1483" s="1"/>
      <c r="AQ1483" s="1"/>
      <c r="AR1483" s="1"/>
      <c r="AS1483" s="1"/>
      <c r="AT1483" s="1"/>
      <c r="AU1483" s="1"/>
      <c r="AV1483" s="1"/>
      <c r="AW1483" s="1"/>
      <c r="AX1483" s="1"/>
      <c r="AY1483" s="1"/>
      <c r="AZ1483" s="1"/>
      <c r="BA1483" s="1"/>
      <c r="BB1483" s="1"/>
      <c r="BC1483" s="1"/>
      <c r="BD1483" s="1"/>
      <c r="BE1483" s="1"/>
      <c r="BF1483" s="1"/>
      <c r="BG1483" s="1"/>
      <c r="BH1483" s="1"/>
      <c r="BI1483" s="1"/>
      <c r="BJ1483" s="1"/>
      <c r="BK1483" s="1"/>
      <c r="BL1483" s="1"/>
      <c r="BM1483" s="1"/>
      <c r="BN1483" s="1"/>
      <c r="BO1483" s="1"/>
      <c r="BP1483" s="1"/>
      <c r="BQ1483" s="1"/>
      <c r="BR1483" s="1"/>
      <c r="BS1483" s="1"/>
      <c r="BT1483" s="1"/>
      <c r="BU1483" s="1"/>
      <c r="BV1483" s="1"/>
      <c r="BW1483" s="1"/>
      <c r="BX1483" s="1"/>
      <c r="BY1483" s="1"/>
      <c r="BZ1483" s="1"/>
      <c r="CA1483" s="1"/>
      <c r="CB1483" s="1"/>
      <c r="CC1483" s="1"/>
      <c r="CD1483" s="1"/>
      <c r="CE1483" s="1"/>
      <c r="CF1483" s="1"/>
      <c r="CG1483" s="1"/>
      <c r="CH1483" s="1"/>
      <c r="CI1483" s="1"/>
      <c r="CJ1483" s="1"/>
      <c r="CK1483" s="1"/>
      <c r="CL1483" s="1"/>
      <c r="CM1483" s="1"/>
      <c r="CN1483" s="1"/>
      <c r="CO1483" s="1"/>
      <c r="CP1483" s="1"/>
      <c r="CQ1483" s="1"/>
      <c r="CR1483" s="1"/>
      <c r="CS1483" s="1"/>
      <c r="CT1483" s="1"/>
      <c r="CU1483" s="1"/>
      <c r="CV1483" s="1"/>
      <c r="CW1483" s="1"/>
    </row>
    <row r="1484" spans="1:101" s="9" customFormat="1" ht="15" customHeight="1">
      <c r="A1484" s="26"/>
      <c r="B1484" s="1"/>
      <c r="D1484" s="3"/>
      <c r="E1484" s="3"/>
      <c r="F1484" s="3"/>
      <c r="G1484" s="3"/>
      <c r="H1484" s="3"/>
      <c r="I1484" s="1"/>
      <c r="J1484" s="1"/>
      <c r="K1484" s="1"/>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1"/>
      <c r="AI1484" s="1"/>
      <c r="AJ1484" s="1"/>
      <c r="AK1484" s="1"/>
      <c r="AL1484" s="1"/>
      <c r="AM1484" s="1"/>
      <c r="AN1484" s="1"/>
      <c r="AO1484" s="1"/>
      <c r="AP1484" s="1"/>
      <c r="AQ1484" s="1"/>
      <c r="AR1484" s="1"/>
      <c r="AS1484" s="1"/>
      <c r="AT1484" s="1"/>
      <c r="AU1484" s="1"/>
      <c r="AV1484" s="1"/>
      <c r="AW1484" s="1"/>
      <c r="AX1484" s="1"/>
      <c r="AY1484" s="1"/>
      <c r="AZ1484" s="1"/>
      <c r="BA1484" s="1"/>
      <c r="BB1484" s="1"/>
      <c r="BC1484" s="1"/>
      <c r="BD1484" s="1"/>
      <c r="BE1484" s="1"/>
      <c r="BF1484" s="1"/>
      <c r="BG1484" s="1"/>
      <c r="BH1484" s="1"/>
      <c r="BI1484" s="1"/>
      <c r="BJ1484" s="1"/>
      <c r="BK1484" s="1"/>
      <c r="BL1484" s="1"/>
      <c r="BM1484" s="1"/>
      <c r="BN1484" s="1"/>
      <c r="BO1484" s="1"/>
      <c r="BP1484" s="1"/>
      <c r="BQ1484" s="1"/>
      <c r="BR1484" s="1"/>
      <c r="BS1484" s="1"/>
      <c r="BT1484" s="1"/>
      <c r="BU1484" s="1"/>
      <c r="BV1484" s="1"/>
      <c r="BW1484" s="1"/>
      <c r="BX1484" s="1"/>
      <c r="BY1484" s="1"/>
      <c r="BZ1484" s="1"/>
      <c r="CA1484" s="1"/>
      <c r="CB1484" s="1"/>
      <c r="CC1484" s="1"/>
      <c r="CD1484" s="1"/>
      <c r="CE1484" s="1"/>
      <c r="CF1484" s="1"/>
      <c r="CG1484" s="1"/>
      <c r="CH1484" s="1"/>
      <c r="CI1484" s="1"/>
      <c r="CJ1484" s="1"/>
      <c r="CK1484" s="1"/>
      <c r="CL1484" s="1"/>
      <c r="CM1484" s="1"/>
      <c r="CN1484" s="1"/>
      <c r="CO1484" s="1"/>
      <c r="CP1484" s="1"/>
      <c r="CQ1484" s="1"/>
      <c r="CR1484" s="1"/>
      <c r="CS1484" s="1"/>
      <c r="CT1484" s="1"/>
      <c r="CU1484" s="1"/>
      <c r="CV1484" s="1"/>
      <c r="CW1484" s="1"/>
    </row>
    <row r="1485" spans="1:101" s="9" customFormat="1" ht="15" customHeight="1">
      <c r="A1485" s="26"/>
      <c r="B1485" s="1"/>
      <c r="D1485" s="3"/>
      <c r="E1485" s="3"/>
      <c r="F1485" s="3"/>
      <c r="G1485" s="3"/>
      <c r="H1485" s="3"/>
      <c r="I1485" s="1"/>
      <c r="J1485" s="1"/>
      <c r="K1485" s="1"/>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1"/>
      <c r="AI1485" s="1"/>
      <c r="AJ1485" s="1"/>
      <c r="AK1485" s="1"/>
      <c r="AL1485" s="1"/>
      <c r="AM1485" s="1"/>
      <c r="AN1485" s="1"/>
      <c r="AO1485" s="1"/>
      <c r="AP1485" s="1"/>
      <c r="AQ1485" s="1"/>
      <c r="AR1485" s="1"/>
      <c r="AS1485" s="1"/>
      <c r="AT1485" s="1"/>
      <c r="AU1485" s="1"/>
      <c r="AV1485" s="1"/>
      <c r="AW1485" s="1"/>
      <c r="AX1485" s="1"/>
      <c r="AY1485" s="1"/>
      <c r="AZ1485" s="1"/>
      <c r="BA1485" s="1"/>
      <c r="BB1485" s="1"/>
      <c r="BC1485" s="1"/>
      <c r="BD1485" s="1"/>
      <c r="BE1485" s="1"/>
      <c r="BF1485" s="1"/>
      <c r="BG1485" s="1"/>
      <c r="BH1485" s="1"/>
      <c r="BI1485" s="1"/>
      <c r="BJ1485" s="1"/>
      <c r="BK1485" s="1"/>
      <c r="BL1485" s="1"/>
      <c r="BM1485" s="1"/>
      <c r="BN1485" s="1"/>
      <c r="BO1485" s="1"/>
      <c r="BP1485" s="1"/>
      <c r="BQ1485" s="1"/>
      <c r="BR1485" s="1"/>
      <c r="BS1485" s="1"/>
      <c r="BT1485" s="1"/>
      <c r="BU1485" s="1"/>
      <c r="BV1485" s="1"/>
      <c r="BW1485" s="1"/>
      <c r="BX1485" s="1"/>
      <c r="BY1485" s="1"/>
      <c r="BZ1485" s="1"/>
      <c r="CA1485" s="1"/>
      <c r="CB1485" s="1"/>
      <c r="CC1485" s="1"/>
      <c r="CD1485" s="1"/>
      <c r="CE1485" s="1"/>
      <c r="CF1485" s="1"/>
      <c r="CG1485" s="1"/>
      <c r="CH1485" s="1"/>
      <c r="CI1485" s="1"/>
      <c r="CJ1485" s="1"/>
      <c r="CK1485" s="1"/>
      <c r="CL1485" s="1"/>
      <c r="CM1485" s="1"/>
      <c r="CN1485" s="1"/>
      <c r="CO1485" s="1"/>
      <c r="CP1485" s="1"/>
      <c r="CQ1485" s="1"/>
      <c r="CR1485" s="1"/>
      <c r="CS1485" s="1"/>
      <c r="CT1485" s="1"/>
      <c r="CU1485" s="1"/>
      <c r="CV1485" s="1"/>
      <c r="CW1485" s="1"/>
    </row>
    <row r="1486" spans="1:101" s="9" customFormat="1" ht="15" customHeight="1">
      <c r="A1486" s="26"/>
      <c r="B1486" s="1"/>
      <c r="D1486" s="3"/>
      <c r="E1486" s="3"/>
      <c r="F1486" s="3"/>
      <c r="G1486" s="3"/>
      <c r="H1486" s="3"/>
      <c r="I1486" s="1"/>
      <c r="J1486" s="1"/>
      <c r="K1486" s="1"/>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1"/>
      <c r="AI1486" s="1"/>
      <c r="AJ1486" s="1"/>
      <c r="AK1486" s="1"/>
      <c r="AL1486" s="1"/>
      <c r="AM1486" s="1"/>
      <c r="AN1486" s="1"/>
      <c r="AO1486" s="1"/>
      <c r="AP1486" s="1"/>
      <c r="AQ1486" s="1"/>
      <c r="AR1486" s="1"/>
      <c r="AS1486" s="1"/>
      <c r="AT1486" s="1"/>
      <c r="AU1486" s="1"/>
      <c r="AV1486" s="1"/>
      <c r="AW1486" s="1"/>
      <c r="AX1486" s="1"/>
      <c r="AY1486" s="1"/>
      <c r="AZ1486" s="1"/>
      <c r="BA1486" s="1"/>
      <c r="BB1486" s="1"/>
      <c r="BC1486" s="1"/>
      <c r="BD1486" s="1"/>
      <c r="BE1486" s="1"/>
      <c r="BF1486" s="1"/>
      <c r="BG1486" s="1"/>
      <c r="BH1486" s="1"/>
      <c r="BI1486" s="1"/>
      <c r="BJ1486" s="1"/>
      <c r="BK1486" s="1"/>
      <c r="BL1486" s="1"/>
      <c r="BM1486" s="1"/>
      <c r="BN1486" s="1"/>
      <c r="BO1486" s="1"/>
      <c r="BP1486" s="1"/>
      <c r="BQ1486" s="1"/>
      <c r="BR1486" s="1"/>
      <c r="BS1486" s="1"/>
      <c r="BT1486" s="1"/>
      <c r="BU1486" s="1"/>
      <c r="BV1486" s="1"/>
      <c r="BW1486" s="1"/>
      <c r="BX1486" s="1"/>
      <c r="BY1486" s="1"/>
      <c r="BZ1486" s="1"/>
      <c r="CA1486" s="1"/>
      <c r="CB1486" s="1"/>
      <c r="CC1486" s="1"/>
      <c r="CD1486" s="1"/>
      <c r="CE1486" s="1"/>
      <c r="CF1486" s="1"/>
      <c r="CG1486" s="1"/>
      <c r="CH1486" s="1"/>
      <c r="CI1486" s="1"/>
      <c r="CJ1486" s="1"/>
      <c r="CK1486" s="1"/>
      <c r="CL1486" s="1"/>
      <c r="CM1486" s="1"/>
      <c r="CN1486" s="1"/>
      <c r="CO1486" s="1"/>
      <c r="CP1486" s="1"/>
      <c r="CQ1486" s="1"/>
      <c r="CR1486" s="1"/>
      <c r="CS1486" s="1"/>
      <c r="CT1486" s="1"/>
      <c r="CU1486" s="1"/>
      <c r="CV1486" s="1"/>
      <c r="CW1486" s="1"/>
    </row>
    <row r="1487" spans="1:101" s="9" customFormat="1" ht="15" customHeight="1">
      <c r="A1487" s="26"/>
      <c r="B1487" s="1"/>
      <c r="D1487" s="3"/>
      <c r="E1487" s="3"/>
      <c r="F1487" s="3"/>
      <c r="G1487" s="3"/>
      <c r="H1487" s="3"/>
      <c r="I1487" s="1"/>
      <c r="J1487" s="1"/>
      <c r="K1487" s="1"/>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1"/>
      <c r="AI1487" s="1"/>
      <c r="AJ1487" s="1"/>
      <c r="AK1487" s="1"/>
      <c r="AL1487" s="1"/>
      <c r="AM1487" s="1"/>
      <c r="AN1487" s="1"/>
      <c r="AO1487" s="1"/>
      <c r="AP1487" s="1"/>
      <c r="AQ1487" s="1"/>
      <c r="AR1487" s="1"/>
      <c r="AS1487" s="1"/>
      <c r="AT1487" s="1"/>
      <c r="AU1487" s="1"/>
      <c r="AV1487" s="1"/>
      <c r="AW1487" s="1"/>
      <c r="AX1487" s="1"/>
      <c r="AY1487" s="1"/>
      <c r="AZ1487" s="1"/>
      <c r="BA1487" s="1"/>
      <c r="BB1487" s="1"/>
      <c r="BC1487" s="1"/>
      <c r="BD1487" s="1"/>
      <c r="BE1487" s="1"/>
      <c r="BF1487" s="1"/>
      <c r="BG1487" s="1"/>
      <c r="BH1487" s="1"/>
      <c r="BI1487" s="1"/>
      <c r="BJ1487" s="1"/>
      <c r="BK1487" s="1"/>
      <c r="BL1487" s="1"/>
      <c r="BM1487" s="1"/>
      <c r="BN1487" s="1"/>
      <c r="BO1487" s="1"/>
      <c r="BP1487" s="1"/>
      <c r="BQ1487" s="1"/>
      <c r="BR1487" s="1"/>
      <c r="BS1487" s="1"/>
      <c r="BT1487" s="1"/>
      <c r="BU1487" s="1"/>
      <c r="BV1487" s="1"/>
      <c r="BW1487" s="1"/>
      <c r="BX1487" s="1"/>
      <c r="BY1487" s="1"/>
      <c r="BZ1487" s="1"/>
      <c r="CA1487" s="1"/>
      <c r="CB1487" s="1"/>
      <c r="CC1487" s="1"/>
      <c r="CD1487" s="1"/>
      <c r="CE1487" s="1"/>
      <c r="CF1487" s="1"/>
      <c r="CG1487" s="1"/>
      <c r="CH1487" s="1"/>
      <c r="CI1487" s="1"/>
      <c r="CJ1487" s="1"/>
      <c r="CK1487" s="1"/>
      <c r="CL1487" s="1"/>
      <c r="CM1487" s="1"/>
      <c r="CN1487" s="1"/>
      <c r="CO1487" s="1"/>
      <c r="CP1487" s="1"/>
      <c r="CQ1487" s="1"/>
      <c r="CR1487" s="1"/>
      <c r="CS1487" s="1"/>
      <c r="CT1487" s="1"/>
      <c r="CU1487" s="1"/>
      <c r="CV1487" s="1"/>
      <c r="CW1487" s="1"/>
    </row>
    <row r="1488" spans="1:101" s="9" customFormat="1" ht="15" customHeight="1">
      <c r="A1488" s="26"/>
      <c r="B1488" s="1"/>
      <c r="D1488" s="3"/>
      <c r="E1488" s="3"/>
      <c r="F1488" s="3"/>
      <c r="G1488" s="3"/>
      <c r="H1488" s="3"/>
      <c r="I1488" s="1"/>
      <c r="J1488" s="1"/>
      <c r="K1488" s="1"/>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1"/>
      <c r="AI1488" s="1"/>
      <c r="AJ1488" s="1"/>
      <c r="AK1488" s="1"/>
      <c r="AL1488" s="1"/>
      <c r="AM1488" s="1"/>
      <c r="AN1488" s="1"/>
      <c r="AO1488" s="1"/>
      <c r="AP1488" s="1"/>
      <c r="AQ1488" s="1"/>
      <c r="AR1488" s="1"/>
      <c r="AS1488" s="1"/>
      <c r="AT1488" s="1"/>
      <c r="AU1488" s="1"/>
      <c r="AV1488" s="1"/>
      <c r="AW1488" s="1"/>
      <c r="AX1488" s="1"/>
      <c r="AY1488" s="1"/>
      <c r="AZ1488" s="1"/>
      <c r="BA1488" s="1"/>
      <c r="BB1488" s="1"/>
      <c r="BC1488" s="1"/>
      <c r="BD1488" s="1"/>
      <c r="BE1488" s="1"/>
      <c r="BF1488" s="1"/>
      <c r="BG1488" s="1"/>
      <c r="BH1488" s="1"/>
      <c r="BI1488" s="1"/>
      <c r="BJ1488" s="1"/>
      <c r="BK1488" s="1"/>
      <c r="BL1488" s="1"/>
      <c r="BM1488" s="1"/>
      <c r="BN1488" s="1"/>
      <c r="BO1488" s="1"/>
      <c r="BP1488" s="1"/>
      <c r="BQ1488" s="1"/>
      <c r="BR1488" s="1"/>
      <c r="BS1488" s="1"/>
      <c r="BT1488" s="1"/>
      <c r="BU1488" s="1"/>
      <c r="BV1488" s="1"/>
      <c r="BW1488" s="1"/>
      <c r="BX1488" s="1"/>
      <c r="BY1488" s="1"/>
      <c r="BZ1488" s="1"/>
      <c r="CA1488" s="1"/>
      <c r="CB1488" s="1"/>
      <c r="CC1488" s="1"/>
      <c r="CD1488" s="1"/>
      <c r="CE1488" s="1"/>
      <c r="CF1488" s="1"/>
      <c r="CG1488" s="1"/>
      <c r="CH1488" s="1"/>
      <c r="CI1488" s="1"/>
      <c r="CJ1488" s="1"/>
      <c r="CK1488" s="1"/>
      <c r="CL1488" s="1"/>
      <c r="CM1488" s="1"/>
      <c r="CN1488" s="1"/>
      <c r="CO1488" s="1"/>
      <c r="CP1488" s="1"/>
      <c r="CQ1488" s="1"/>
      <c r="CR1488" s="1"/>
      <c r="CS1488" s="1"/>
      <c r="CT1488" s="1"/>
      <c r="CU1488" s="1"/>
      <c r="CV1488" s="1"/>
      <c r="CW1488" s="1"/>
    </row>
    <row r="1489" spans="1:101" s="9" customFormat="1" ht="15" customHeight="1">
      <c r="A1489" s="26"/>
      <c r="B1489" s="1"/>
      <c r="D1489" s="3"/>
      <c r="E1489" s="3"/>
      <c r="F1489" s="3"/>
      <c r="G1489" s="3"/>
      <c r="H1489" s="3"/>
      <c r="I1489" s="1"/>
      <c r="J1489" s="1"/>
      <c r="K1489" s="1"/>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1"/>
      <c r="AI1489" s="1"/>
      <c r="AJ1489" s="1"/>
      <c r="AK1489" s="1"/>
      <c r="AL1489" s="1"/>
      <c r="AM1489" s="1"/>
      <c r="AN1489" s="1"/>
      <c r="AO1489" s="1"/>
      <c r="AP1489" s="1"/>
      <c r="AQ1489" s="1"/>
      <c r="AR1489" s="1"/>
      <c r="AS1489" s="1"/>
      <c r="AT1489" s="1"/>
      <c r="AU1489" s="1"/>
      <c r="AV1489" s="1"/>
      <c r="AW1489" s="1"/>
      <c r="AX1489" s="1"/>
      <c r="AY1489" s="1"/>
      <c r="AZ1489" s="1"/>
      <c r="BA1489" s="1"/>
      <c r="BB1489" s="1"/>
      <c r="BC1489" s="1"/>
      <c r="BD1489" s="1"/>
      <c r="BE1489" s="1"/>
      <c r="BF1489" s="1"/>
      <c r="BG1489" s="1"/>
      <c r="BH1489" s="1"/>
      <c r="BI1489" s="1"/>
      <c r="BJ1489" s="1"/>
      <c r="BK1489" s="1"/>
      <c r="BL1489" s="1"/>
      <c r="BM1489" s="1"/>
      <c r="BN1489" s="1"/>
      <c r="BO1489" s="1"/>
      <c r="BP1489" s="1"/>
      <c r="BQ1489" s="1"/>
      <c r="BR1489" s="1"/>
      <c r="BS1489" s="1"/>
      <c r="BT1489" s="1"/>
      <c r="BU1489" s="1"/>
      <c r="BV1489" s="1"/>
      <c r="BW1489" s="1"/>
      <c r="BX1489" s="1"/>
      <c r="BY1489" s="1"/>
      <c r="BZ1489" s="1"/>
      <c r="CA1489" s="1"/>
      <c r="CB1489" s="1"/>
      <c r="CC1489" s="1"/>
      <c r="CD1489" s="1"/>
      <c r="CE1489" s="1"/>
      <c r="CF1489" s="1"/>
      <c r="CG1489" s="1"/>
      <c r="CH1489" s="1"/>
      <c r="CI1489" s="1"/>
      <c r="CJ1489" s="1"/>
      <c r="CK1489" s="1"/>
      <c r="CL1489" s="1"/>
      <c r="CM1489" s="1"/>
      <c r="CN1489" s="1"/>
      <c r="CO1489" s="1"/>
      <c r="CP1489" s="1"/>
      <c r="CQ1489" s="1"/>
      <c r="CR1489" s="1"/>
      <c r="CS1489" s="1"/>
      <c r="CT1489" s="1"/>
      <c r="CU1489" s="1"/>
      <c r="CV1489" s="1"/>
      <c r="CW1489" s="1"/>
    </row>
    <row r="1490" spans="1:101" s="9" customFormat="1" ht="15" customHeight="1">
      <c r="A1490" s="26"/>
      <c r="B1490" s="1"/>
      <c r="D1490" s="3"/>
      <c r="E1490" s="3"/>
      <c r="F1490" s="3"/>
      <c r="G1490" s="3"/>
      <c r="H1490" s="3"/>
      <c r="I1490" s="1"/>
      <c r="J1490" s="1"/>
      <c r="K1490" s="1"/>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1"/>
      <c r="AI1490" s="1"/>
      <c r="AJ1490" s="1"/>
      <c r="AK1490" s="1"/>
      <c r="AL1490" s="1"/>
      <c r="AM1490" s="1"/>
      <c r="AN1490" s="1"/>
      <c r="AO1490" s="1"/>
      <c r="AP1490" s="1"/>
      <c r="AQ1490" s="1"/>
      <c r="AR1490" s="1"/>
      <c r="AS1490" s="1"/>
      <c r="AT1490" s="1"/>
      <c r="AU1490" s="1"/>
      <c r="AV1490" s="1"/>
      <c r="AW1490" s="1"/>
      <c r="AX1490" s="1"/>
      <c r="AY1490" s="1"/>
      <c r="AZ1490" s="1"/>
      <c r="BA1490" s="1"/>
      <c r="BB1490" s="1"/>
      <c r="BC1490" s="1"/>
      <c r="BD1490" s="1"/>
      <c r="BE1490" s="1"/>
      <c r="BF1490" s="1"/>
      <c r="BG1490" s="1"/>
      <c r="BH1490" s="1"/>
      <c r="BI1490" s="1"/>
      <c r="BJ1490" s="1"/>
      <c r="BK1490" s="1"/>
      <c r="BL1490" s="1"/>
      <c r="BM1490" s="1"/>
      <c r="BN1490" s="1"/>
      <c r="BO1490" s="1"/>
      <c r="BP1490" s="1"/>
      <c r="BQ1490" s="1"/>
      <c r="BR1490" s="1"/>
      <c r="BS1490" s="1"/>
      <c r="BT1490" s="1"/>
      <c r="BU1490" s="1"/>
      <c r="BV1490" s="1"/>
      <c r="BW1490" s="1"/>
      <c r="BX1490" s="1"/>
      <c r="BY1490" s="1"/>
      <c r="BZ1490" s="1"/>
      <c r="CA1490" s="1"/>
      <c r="CB1490" s="1"/>
      <c r="CC1490" s="1"/>
      <c r="CD1490" s="1"/>
      <c r="CE1490" s="1"/>
      <c r="CF1490" s="1"/>
      <c r="CG1490" s="1"/>
      <c r="CH1490" s="1"/>
      <c r="CI1490" s="1"/>
      <c r="CJ1490" s="1"/>
      <c r="CK1490" s="1"/>
      <c r="CL1490" s="1"/>
      <c r="CM1490" s="1"/>
      <c r="CN1490" s="1"/>
      <c r="CO1490" s="1"/>
      <c r="CP1490" s="1"/>
      <c r="CQ1490" s="1"/>
      <c r="CR1490" s="1"/>
      <c r="CS1490" s="1"/>
      <c r="CT1490" s="1"/>
      <c r="CU1490" s="1"/>
      <c r="CV1490" s="1"/>
      <c r="CW1490" s="1"/>
    </row>
    <row r="1491" spans="1:101" s="9" customFormat="1" ht="15" customHeight="1">
      <c r="A1491" s="26"/>
      <c r="B1491" s="1"/>
      <c r="D1491" s="3"/>
      <c r="E1491" s="3"/>
      <c r="F1491" s="3"/>
      <c r="G1491" s="3"/>
      <c r="H1491" s="3"/>
      <c r="I1491" s="1"/>
      <c r="J1491" s="1"/>
      <c r="K1491" s="1"/>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1"/>
      <c r="AI1491" s="1"/>
      <c r="AJ1491" s="1"/>
      <c r="AK1491" s="1"/>
      <c r="AL1491" s="1"/>
      <c r="AM1491" s="1"/>
      <c r="AN1491" s="1"/>
      <c r="AO1491" s="1"/>
      <c r="AP1491" s="1"/>
      <c r="AQ1491" s="1"/>
      <c r="AR1491" s="1"/>
      <c r="AS1491" s="1"/>
      <c r="AT1491" s="1"/>
      <c r="AU1491" s="1"/>
      <c r="AV1491" s="1"/>
      <c r="AW1491" s="1"/>
      <c r="AX1491" s="1"/>
      <c r="AY1491" s="1"/>
      <c r="AZ1491" s="1"/>
      <c r="BA1491" s="1"/>
      <c r="BB1491" s="1"/>
      <c r="BC1491" s="1"/>
      <c r="BD1491" s="1"/>
      <c r="BE1491" s="1"/>
      <c r="BF1491" s="1"/>
      <c r="BG1491" s="1"/>
      <c r="BH1491" s="1"/>
      <c r="BI1491" s="1"/>
      <c r="BJ1491" s="1"/>
      <c r="BK1491" s="1"/>
      <c r="BL1491" s="1"/>
      <c r="BM1491" s="1"/>
      <c r="BN1491" s="1"/>
      <c r="BO1491" s="1"/>
      <c r="BP1491" s="1"/>
      <c r="BQ1491" s="1"/>
      <c r="BR1491" s="1"/>
      <c r="BS1491" s="1"/>
      <c r="BT1491" s="1"/>
      <c r="BU1491" s="1"/>
      <c r="BV1491" s="1"/>
      <c r="BW1491" s="1"/>
      <c r="BX1491" s="1"/>
      <c r="BY1491" s="1"/>
      <c r="BZ1491" s="1"/>
      <c r="CA1491" s="1"/>
      <c r="CB1491" s="1"/>
      <c r="CC1491" s="1"/>
      <c r="CD1491" s="1"/>
      <c r="CE1491" s="1"/>
      <c r="CF1491" s="1"/>
      <c r="CG1491" s="1"/>
      <c r="CH1491" s="1"/>
      <c r="CI1491" s="1"/>
      <c r="CJ1491" s="1"/>
      <c r="CK1491" s="1"/>
      <c r="CL1491" s="1"/>
      <c r="CM1491" s="1"/>
      <c r="CN1491" s="1"/>
      <c r="CO1491" s="1"/>
      <c r="CP1491" s="1"/>
      <c r="CQ1491" s="1"/>
      <c r="CR1491" s="1"/>
      <c r="CS1491" s="1"/>
      <c r="CT1491" s="1"/>
      <c r="CU1491" s="1"/>
      <c r="CV1491" s="1"/>
      <c r="CW1491" s="1"/>
    </row>
    <row r="1492" spans="1:101" s="9" customFormat="1" ht="15" customHeight="1">
      <c r="A1492" s="26"/>
      <c r="B1492" s="1"/>
      <c r="D1492" s="3"/>
      <c r="E1492" s="3"/>
      <c r="F1492" s="3"/>
      <c r="G1492" s="3"/>
      <c r="H1492" s="3"/>
      <c r="I1492" s="1"/>
      <c r="J1492" s="1"/>
      <c r="K1492" s="1"/>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1"/>
      <c r="AI1492" s="1"/>
      <c r="AJ1492" s="1"/>
      <c r="AK1492" s="1"/>
      <c r="AL1492" s="1"/>
      <c r="AM1492" s="1"/>
      <c r="AN1492" s="1"/>
      <c r="AO1492" s="1"/>
      <c r="AP1492" s="1"/>
      <c r="AQ1492" s="1"/>
      <c r="AR1492" s="1"/>
      <c r="AS1492" s="1"/>
      <c r="AT1492" s="1"/>
      <c r="AU1492" s="1"/>
      <c r="AV1492" s="1"/>
      <c r="AW1492" s="1"/>
      <c r="AX1492" s="1"/>
      <c r="AY1492" s="1"/>
      <c r="AZ1492" s="1"/>
      <c r="BA1492" s="1"/>
      <c r="BB1492" s="1"/>
      <c r="BC1492" s="1"/>
      <c r="BD1492" s="1"/>
      <c r="BE1492" s="1"/>
      <c r="BF1492" s="1"/>
      <c r="BG1492" s="1"/>
      <c r="BH1492" s="1"/>
      <c r="BI1492" s="1"/>
      <c r="BJ1492" s="1"/>
      <c r="BK1492" s="1"/>
      <c r="BL1492" s="1"/>
      <c r="BM1492" s="1"/>
      <c r="BN1492" s="1"/>
      <c r="BO1492" s="1"/>
      <c r="BP1492" s="1"/>
      <c r="BQ1492" s="1"/>
      <c r="BR1492" s="1"/>
      <c r="BS1492" s="1"/>
      <c r="BT1492" s="1"/>
      <c r="BU1492" s="1"/>
      <c r="BV1492" s="1"/>
      <c r="BW1492" s="1"/>
      <c r="BX1492" s="1"/>
      <c r="BY1492" s="1"/>
      <c r="BZ1492" s="1"/>
      <c r="CA1492" s="1"/>
      <c r="CB1492" s="1"/>
      <c r="CC1492" s="1"/>
      <c r="CD1492" s="1"/>
      <c r="CE1492" s="1"/>
      <c r="CF1492" s="1"/>
      <c r="CG1492" s="1"/>
      <c r="CH1492" s="1"/>
      <c r="CI1492" s="1"/>
      <c r="CJ1492" s="1"/>
      <c r="CK1492" s="1"/>
      <c r="CL1492" s="1"/>
      <c r="CM1492" s="1"/>
      <c r="CN1492" s="1"/>
      <c r="CO1492" s="1"/>
      <c r="CP1492" s="1"/>
      <c r="CQ1492" s="1"/>
      <c r="CR1492" s="1"/>
      <c r="CS1492" s="1"/>
      <c r="CT1492" s="1"/>
      <c r="CU1492" s="1"/>
      <c r="CV1492" s="1"/>
      <c r="CW1492" s="1"/>
    </row>
    <row r="1493" spans="1:101" s="9" customFormat="1" ht="15" customHeight="1">
      <c r="A1493" s="26"/>
      <c r="B1493" s="1"/>
      <c r="D1493" s="3"/>
      <c r="E1493" s="3"/>
      <c r="F1493" s="3"/>
      <c r="G1493" s="3"/>
      <c r="H1493" s="3"/>
      <c r="I1493" s="1"/>
      <c r="J1493" s="1"/>
      <c r="K1493" s="1"/>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1"/>
      <c r="AI1493" s="1"/>
      <c r="AJ1493" s="1"/>
      <c r="AK1493" s="1"/>
      <c r="AL1493" s="1"/>
      <c r="AM1493" s="1"/>
      <c r="AN1493" s="1"/>
      <c r="AO1493" s="1"/>
      <c r="AP1493" s="1"/>
      <c r="AQ1493" s="1"/>
      <c r="AR1493" s="1"/>
      <c r="AS1493" s="1"/>
      <c r="AT1493" s="1"/>
      <c r="AU1493" s="1"/>
      <c r="AV1493" s="1"/>
      <c r="AW1493" s="1"/>
      <c r="AX1493" s="1"/>
      <c r="AY1493" s="1"/>
      <c r="AZ1493" s="1"/>
      <c r="BA1493" s="1"/>
      <c r="BB1493" s="1"/>
      <c r="BC1493" s="1"/>
      <c r="BD1493" s="1"/>
      <c r="BE1493" s="1"/>
      <c r="BF1493" s="1"/>
      <c r="BG1493" s="1"/>
      <c r="BH1493" s="1"/>
      <c r="BI1493" s="1"/>
      <c r="BJ1493" s="1"/>
      <c r="BK1493" s="1"/>
      <c r="BL1493" s="1"/>
      <c r="BM1493" s="1"/>
      <c r="BN1493" s="1"/>
      <c r="BO1493" s="1"/>
      <c r="BP1493" s="1"/>
      <c r="BQ1493" s="1"/>
      <c r="BR1493" s="1"/>
      <c r="BS1493" s="1"/>
      <c r="BT1493" s="1"/>
      <c r="BU1493" s="1"/>
      <c r="BV1493" s="1"/>
      <c r="BW1493" s="1"/>
      <c r="BX1493" s="1"/>
      <c r="BY1493" s="1"/>
      <c r="BZ1493" s="1"/>
      <c r="CA1493" s="1"/>
      <c r="CB1493" s="1"/>
      <c r="CC1493" s="1"/>
      <c r="CD1493" s="1"/>
      <c r="CE1493" s="1"/>
      <c r="CF1493" s="1"/>
      <c r="CG1493" s="1"/>
      <c r="CH1493" s="1"/>
      <c r="CI1493" s="1"/>
      <c r="CJ1493" s="1"/>
      <c r="CK1493" s="1"/>
      <c r="CL1493" s="1"/>
      <c r="CM1493" s="1"/>
      <c r="CN1493" s="1"/>
      <c r="CO1493" s="1"/>
      <c r="CP1493" s="1"/>
      <c r="CQ1493" s="1"/>
      <c r="CR1493" s="1"/>
      <c r="CS1493" s="1"/>
      <c r="CT1493" s="1"/>
      <c r="CU1493" s="1"/>
      <c r="CV1493" s="1"/>
      <c r="CW1493" s="1"/>
    </row>
    <row r="1494" spans="1:101" s="9" customFormat="1" ht="15" customHeight="1">
      <c r="A1494" s="26"/>
      <c r="B1494" s="1"/>
      <c r="D1494" s="3"/>
      <c r="E1494" s="3"/>
      <c r="F1494" s="3"/>
      <c r="G1494" s="3"/>
      <c r="H1494" s="3"/>
      <c r="I1494" s="1"/>
      <c r="J1494" s="1"/>
      <c r="K1494" s="1"/>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1"/>
      <c r="AI1494" s="1"/>
      <c r="AJ1494" s="1"/>
      <c r="AK1494" s="1"/>
      <c r="AL1494" s="1"/>
      <c r="AM1494" s="1"/>
      <c r="AN1494" s="1"/>
      <c r="AO1494" s="1"/>
      <c r="AP1494" s="1"/>
      <c r="AQ1494" s="1"/>
      <c r="AR1494" s="1"/>
      <c r="AS1494" s="1"/>
      <c r="AT1494" s="1"/>
      <c r="AU1494" s="1"/>
      <c r="AV1494" s="1"/>
      <c r="AW1494" s="1"/>
      <c r="AX1494" s="1"/>
      <c r="AY1494" s="1"/>
      <c r="AZ1494" s="1"/>
      <c r="BA1494" s="1"/>
      <c r="BB1494" s="1"/>
      <c r="BC1494" s="1"/>
      <c r="BD1494" s="1"/>
      <c r="BE1494" s="1"/>
      <c r="BF1494" s="1"/>
      <c r="BG1494" s="1"/>
      <c r="BH1494" s="1"/>
      <c r="BI1494" s="1"/>
      <c r="BJ1494" s="1"/>
      <c r="BK1494" s="1"/>
      <c r="BL1494" s="1"/>
      <c r="BM1494" s="1"/>
      <c r="BN1494" s="1"/>
      <c r="BO1494" s="1"/>
      <c r="BP1494" s="1"/>
      <c r="BQ1494" s="1"/>
      <c r="BR1494" s="1"/>
      <c r="BS1494" s="1"/>
      <c r="BT1494" s="1"/>
      <c r="BU1494" s="1"/>
      <c r="BV1494" s="1"/>
      <c r="BW1494" s="1"/>
      <c r="BX1494" s="1"/>
      <c r="BY1494" s="1"/>
      <c r="BZ1494" s="1"/>
      <c r="CA1494" s="1"/>
      <c r="CB1494" s="1"/>
      <c r="CC1494" s="1"/>
      <c r="CD1494" s="1"/>
      <c r="CE1494" s="1"/>
      <c r="CF1494" s="1"/>
      <c r="CG1494" s="1"/>
      <c r="CH1494" s="1"/>
      <c r="CI1494" s="1"/>
      <c r="CJ1494" s="1"/>
      <c r="CK1494" s="1"/>
      <c r="CL1494" s="1"/>
      <c r="CM1494" s="1"/>
      <c r="CN1494" s="1"/>
      <c r="CO1494" s="1"/>
      <c r="CP1494" s="1"/>
      <c r="CQ1494" s="1"/>
      <c r="CR1494" s="1"/>
      <c r="CS1494" s="1"/>
      <c r="CT1494" s="1"/>
      <c r="CU1494" s="1"/>
      <c r="CV1494" s="1"/>
      <c r="CW1494" s="1"/>
    </row>
    <row r="1495" spans="1:101" s="9" customFormat="1" ht="15" customHeight="1">
      <c r="A1495" s="26"/>
      <c r="B1495" s="1"/>
      <c r="D1495" s="3"/>
      <c r="E1495" s="3"/>
      <c r="F1495" s="3"/>
      <c r="G1495" s="3"/>
      <c r="H1495" s="3"/>
      <c r="I1495" s="1"/>
      <c r="J1495" s="1"/>
      <c r="K1495" s="1"/>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1"/>
      <c r="AI1495" s="1"/>
      <c r="AJ1495" s="1"/>
      <c r="AK1495" s="1"/>
      <c r="AL1495" s="1"/>
      <c r="AM1495" s="1"/>
      <c r="AN1495" s="1"/>
      <c r="AO1495" s="1"/>
      <c r="AP1495" s="1"/>
      <c r="AQ1495" s="1"/>
      <c r="AR1495" s="1"/>
      <c r="AS1495" s="1"/>
      <c r="AT1495" s="1"/>
      <c r="AU1495" s="1"/>
      <c r="AV1495" s="1"/>
      <c r="AW1495" s="1"/>
      <c r="AX1495" s="1"/>
      <c r="AY1495" s="1"/>
      <c r="AZ1495" s="1"/>
      <c r="BA1495" s="1"/>
      <c r="BB1495" s="1"/>
      <c r="BC1495" s="1"/>
      <c r="BD1495" s="1"/>
      <c r="BE1495" s="1"/>
      <c r="BF1495" s="1"/>
      <c r="BG1495" s="1"/>
      <c r="BH1495" s="1"/>
      <c r="BI1495" s="1"/>
      <c r="BJ1495" s="1"/>
      <c r="BK1495" s="1"/>
      <c r="BL1495" s="1"/>
      <c r="BM1495" s="1"/>
      <c r="BN1495" s="1"/>
      <c r="BO1495" s="1"/>
      <c r="BP1495" s="1"/>
      <c r="BQ1495" s="1"/>
      <c r="BR1495" s="1"/>
      <c r="BS1495" s="1"/>
      <c r="BT1495" s="1"/>
      <c r="BU1495" s="1"/>
      <c r="BV1495" s="1"/>
      <c r="BW1495" s="1"/>
      <c r="BX1495" s="1"/>
      <c r="BY1495" s="1"/>
      <c r="BZ1495" s="1"/>
      <c r="CA1495" s="1"/>
      <c r="CB1495" s="1"/>
      <c r="CC1495" s="1"/>
      <c r="CD1495" s="1"/>
      <c r="CE1495" s="1"/>
      <c r="CF1495" s="1"/>
      <c r="CG1495" s="1"/>
      <c r="CH1495" s="1"/>
      <c r="CI1495" s="1"/>
      <c r="CJ1495" s="1"/>
      <c r="CK1495" s="1"/>
      <c r="CL1495" s="1"/>
      <c r="CM1495" s="1"/>
      <c r="CN1495" s="1"/>
      <c r="CO1495" s="1"/>
      <c r="CP1495" s="1"/>
      <c r="CQ1495" s="1"/>
      <c r="CR1495" s="1"/>
      <c r="CS1495" s="1"/>
      <c r="CT1495" s="1"/>
      <c r="CU1495" s="1"/>
      <c r="CV1495" s="1"/>
      <c r="CW1495" s="1"/>
    </row>
    <row r="1496" spans="1:101" s="9" customFormat="1" ht="15" customHeight="1">
      <c r="A1496" s="26"/>
      <c r="B1496" s="1"/>
      <c r="D1496" s="3"/>
      <c r="E1496" s="3"/>
      <c r="F1496" s="3"/>
      <c r="G1496" s="3"/>
      <c r="H1496" s="3"/>
      <c r="I1496" s="1"/>
      <c r="J1496" s="1"/>
      <c r="K1496" s="1"/>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1"/>
      <c r="AI1496" s="1"/>
      <c r="AJ1496" s="1"/>
      <c r="AK1496" s="1"/>
      <c r="AL1496" s="1"/>
      <c r="AM1496" s="1"/>
      <c r="AN1496" s="1"/>
      <c r="AO1496" s="1"/>
      <c r="AP1496" s="1"/>
      <c r="AQ1496" s="1"/>
      <c r="AR1496" s="1"/>
      <c r="AS1496" s="1"/>
      <c r="AT1496" s="1"/>
      <c r="AU1496" s="1"/>
      <c r="AV1496" s="1"/>
      <c r="AW1496" s="1"/>
      <c r="AX1496" s="1"/>
      <c r="AY1496" s="1"/>
      <c r="AZ1496" s="1"/>
      <c r="BA1496" s="1"/>
      <c r="BB1496" s="1"/>
      <c r="BC1496" s="1"/>
      <c r="BD1496" s="1"/>
      <c r="BE1496" s="1"/>
      <c r="BF1496" s="1"/>
      <c r="BG1496" s="1"/>
      <c r="BH1496" s="1"/>
      <c r="BI1496" s="1"/>
      <c r="BJ1496" s="1"/>
      <c r="BK1496" s="1"/>
      <c r="BL1496" s="1"/>
      <c r="BM1496" s="1"/>
      <c r="BN1496" s="1"/>
      <c r="BO1496" s="1"/>
      <c r="BP1496" s="1"/>
      <c r="BQ1496" s="1"/>
      <c r="BR1496" s="1"/>
      <c r="BS1496" s="1"/>
      <c r="BT1496" s="1"/>
      <c r="BU1496" s="1"/>
      <c r="BV1496" s="1"/>
      <c r="BW1496" s="1"/>
      <c r="BX1496" s="1"/>
      <c r="BY1496" s="1"/>
      <c r="BZ1496" s="1"/>
      <c r="CA1496" s="1"/>
      <c r="CB1496" s="1"/>
      <c r="CC1496" s="1"/>
      <c r="CD1496" s="1"/>
      <c r="CE1496" s="1"/>
      <c r="CF1496" s="1"/>
      <c r="CG1496" s="1"/>
      <c r="CH1496" s="1"/>
      <c r="CI1496" s="1"/>
      <c r="CJ1496" s="1"/>
      <c r="CK1496" s="1"/>
      <c r="CL1496" s="1"/>
      <c r="CM1496" s="1"/>
      <c r="CN1496" s="1"/>
      <c r="CO1496" s="1"/>
      <c r="CP1496" s="1"/>
      <c r="CQ1496" s="1"/>
      <c r="CR1496" s="1"/>
      <c r="CS1496" s="1"/>
      <c r="CT1496" s="1"/>
      <c r="CU1496" s="1"/>
      <c r="CV1496" s="1"/>
      <c r="CW1496" s="1"/>
    </row>
    <row r="1497" spans="1:101" s="9" customFormat="1" ht="15" customHeight="1">
      <c r="A1497" s="26"/>
      <c r="B1497" s="1"/>
      <c r="D1497" s="3"/>
      <c r="E1497" s="3"/>
      <c r="F1497" s="3"/>
      <c r="G1497" s="3"/>
      <c r="H1497" s="3"/>
      <c r="I1497" s="1"/>
      <c r="J1497" s="1"/>
      <c r="K1497" s="1"/>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1"/>
      <c r="AI1497" s="1"/>
      <c r="AJ1497" s="1"/>
      <c r="AK1497" s="1"/>
      <c r="AL1497" s="1"/>
      <c r="AM1497" s="1"/>
      <c r="AN1497" s="1"/>
      <c r="AO1497" s="1"/>
      <c r="AP1497" s="1"/>
      <c r="AQ1497" s="1"/>
      <c r="AR1497" s="1"/>
      <c r="AS1497" s="1"/>
      <c r="AT1497" s="1"/>
      <c r="AU1497" s="1"/>
      <c r="AV1497" s="1"/>
      <c r="AW1497" s="1"/>
      <c r="AX1497" s="1"/>
      <c r="AY1497" s="1"/>
      <c r="AZ1497" s="1"/>
      <c r="BA1497" s="1"/>
      <c r="BB1497" s="1"/>
      <c r="BC1497" s="1"/>
      <c r="BD1497" s="1"/>
      <c r="BE1497" s="1"/>
      <c r="BF1497" s="1"/>
      <c r="BG1497" s="1"/>
      <c r="BH1497" s="1"/>
      <c r="BI1497" s="1"/>
      <c r="BJ1497" s="1"/>
      <c r="BK1497" s="1"/>
      <c r="BL1497" s="1"/>
      <c r="BM1497" s="1"/>
      <c r="BN1497" s="1"/>
      <c r="BO1497" s="1"/>
      <c r="BP1497" s="1"/>
      <c r="BQ1497" s="1"/>
      <c r="BR1497" s="1"/>
      <c r="BS1497" s="1"/>
      <c r="BT1497" s="1"/>
      <c r="BU1497" s="1"/>
      <c r="BV1497" s="1"/>
      <c r="BW1497" s="1"/>
      <c r="BX1497" s="1"/>
      <c r="BY1497" s="1"/>
      <c r="BZ1497" s="1"/>
      <c r="CA1497" s="1"/>
      <c r="CB1497" s="1"/>
      <c r="CC1497" s="1"/>
      <c r="CD1497" s="1"/>
      <c r="CE1497" s="1"/>
      <c r="CF1497" s="1"/>
      <c r="CG1497" s="1"/>
      <c r="CH1497" s="1"/>
      <c r="CI1497" s="1"/>
      <c r="CJ1497" s="1"/>
      <c r="CK1497" s="1"/>
      <c r="CL1497" s="1"/>
      <c r="CM1497" s="1"/>
      <c r="CN1497" s="1"/>
      <c r="CO1497" s="1"/>
      <c r="CP1497" s="1"/>
      <c r="CQ1497" s="1"/>
      <c r="CR1497" s="1"/>
      <c r="CS1497" s="1"/>
      <c r="CT1497" s="1"/>
      <c r="CU1497" s="1"/>
      <c r="CV1497" s="1"/>
      <c r="CW1497" s="1"/>
    </row>
    <row r="1498" spans="1:101" s="9" customFormat="1" ht="15" customHeight="1">
      <c r="A1498" s="26"/>
      <c r="B1498" s="1"/>
      <c r="D1498" s="3"/>
      <c r="E1498" s="3"/>
      <c r="F1498" s="3"/>
      <c r="G1498" s="3"/>
      <c r="H1498" s="3"/>
      <c r="I1498" s="1"/>
      <c r="J1498" s="1"/>
      <c r="K1498" s="1"/>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1"/>
      <c r="AI1498" s="1"/>
      <c r="AJ1498" s="1"/>
      <c r="AK1498" s="1"/>
      <c r="AL1498" s="1"/>
      <c r="AM1498" s="1"/>
      <c r="AN1498" s="1"/>
      <c r="AO1498" s="1"/>
      <c r="AP1498" s="1"/>
      <c r="AQ1498" s="1"/>
      <c r="AR1498" s="1"/>
      <c r="AS1498" s="1"/>
      <c r="AT1498" s="1"/>
      <c r="AU1498" s="1"/>
      <c r="AV1498" s="1"/>
      <c r="AW1498" s="1"/>
      <c r="AX1498" s="1"/>
      <c r="AY1498" s="1"/>
      <c r="AZ1498" s="1"/>
      <c r="BA1498" s="1"/>
      <c r="BB1498" s="1"/>
      <c r="BC1498" s="1"/>
      <c r="BD1498" s="1"/>
      <c r="BE1498" s="1"/>
      <c r="BF1498" s="1"/>
      <c r="BG1498" s="1"/>
      <c r="BH1498" s="1"/>
      <c r="BI1498" s="1"/>
      <c r="BJ1498" s="1"/>
      <c r="BK1498" s="1"/>
      <c r="BL1498" s="1"/>
      <c r="BM1498" s="1"/>
      <c r="BN1498" s="1"/>
      <c r="BO1498" s="1"/>
      <c r="BP1498" s="1"/>
      <c r="BQ1498" s="1"/>
      <c r="BR1498" s="1"/>
      <c r="BS1498" s="1"/>
      <c r="BT1498" s="1"/>
      <c r="BU1498" s="1"/>
      <c r="BV1498" s="1"/>
      <c r="BW1498" s="1"/>
      <c r="BX1498" s="1"/>
      <c r="BY1498" s="1"/>
      <c r="BZ1498" s="1"/>
      <c r="CA1498" s="1"/>
      <c r="CB1498" s="1"/>
      <c r="CC1498" s="1"/>
      <c r="CD1498" s="1"/>
      <c r="CE1498" s="1"/>
      <c r="CF1498" s="1"/>
      <c r="CG1498" s="1"/>
      <c r="CH1498" s="1"/>
      <c r="CI1498" s="1"/>
      <c r="CJ1498" s="1"/>
      <c r="CK1498" s="1"/>
      <c r="CL1498" s="1"/>
      <c r="CM1498" s="1"/>
      <c r="CN1498" s="1"/>
      <c r="CO1498" s="1"/>
      <c r="CP1498" s="1"/>
      <c r="CQ1498" s="1"/>
      <c r="CR1498" s="1"/>
      <c r="CS1498" s="1"/>
      <c r="CT1498" s="1"/>
      <c r="CU1498" s="1"/>
      <c r="CV1498" s="1"/>
      <c r="CW1498" s="1"/>
    </row>
    <row r="1499" spans="1:101" s="9" customFormat="1" ht="15" customHeight="1">
      <c r="A1499" s="26"/>
      <c r="B1499" s="1"/>
      <c r="D1499" s="3"/>
      <c r="E1499" s="3"/>
      <c r="F1499" s="3"/>
      <c r="G1499" s="3"/>
      <c r="H1499" s="3"/>
      <c r="I1499" s="1"/>
      <c r="J1499" s="1"/>
      <c r="K1499" s="1"/>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1"/>
      <c r="AI1499" s="1"/>
      <c r="AJ1499" s="1"/>
      <c r="AK1499" s="1"/>
      <c r="AL1499" s="1"/>
      <c r="AM1499" s="1"/>
      <c r="AN1499" s="1"/>
      <c r="AO1499" s="1"/>
      <c r="AP1499" s="1"/>
      <c r="AQ1499" s="1"/>
      <c r="AR1499" s="1"/>
      <c r="AS1499" s="1"/>
      <c r="AT1499" s="1"/>
      <c r="AU1499" s="1"/>
      <c r="AV1499" s="1"/>
      <c r="AW1499" s="1"/>
      <c r="AX1499" s="1"/>
      <c r="AY1499" s="1"/>
      <c r="AZ1499" s="1"/>
      <c r="BA1499" s="1"/>
      <c r="BB1499" s="1"/>
      <c r="BC1499" s="1"/>
      <c r="BD1499" s="1"/>
      <c r="BE1499" s="1"/>
      <c r="BF1499" s="1"/>
      <c r="BG1499" s="1"/>
      <c r="BH1499" s="1"/>
      <c r="BI1499" s="1"/>
      <c r="BJ1499" s="1"/>
      <c r="BK1499" s="1"/>
      <c r="BL1499" s="1"/>
      <c r="BM1499" s="1"/>
      <c r="BN1499" s="1"/>
      <c r="BO1499" s="1"/>
      <c r="BP1499" s="1"/>
      <c r="BQ1499" s="1"/>
      <c r="BR1499" s="1"/>
      <c r="BS1499" s="1"/>
      <c r="BT1499" s="1"/>
      <c r="BU1499" s="1"/>
      <c r="BV1499" s="1"/>
      <c r="BW1499" s="1"/>
      <c r="BX1499" s="1"/>
      <c r="BY1499" s="1"/>
      <c r="BZ1499" s="1"/>
      <c r="CA1499" s="1"/>
      <c r="CB1499" s="1"/>
      <c r="CC1499" s="1"/>
      <c r="CD1499" s="1"/>
      <c r="CE1499" s="1"/>
      <c r="CF1499" s="1"/>
      <c r="CG1499" s="1"/>
      <c r="CH1499" s="1"/>
      <c r="CI1499" s="1"/>
      <c r="CJ1499" s="1"/>
      <c r="CK1499" s="1"/>
      <c r="CL1499" s="1"/>
      <c r="CM1499" s="1"/>
      <c r="CN1499" s="1"/>
      <c r="CO1499" s="1"/>
      <c r="CP1499" s="1"/>
      <c r="CQ1499" s="1"/>
      <c r="CR1499" s="1"/>
      <c r="CS1499" s="1"/>
      <c r="CT1499" s="1"/>
      <c r="CU1499" s="1"/>
      <c r="CV1499" s="1"/>
      <c r="CW1499" s="1"/>
    </row>
    <row r="1500" spans="1:101" s="9" customFormat="1" ht="15" customHeight="1">
      <c r="A1500" s="26"/>
      <c r="B1500" s="1"/>
      <c r="D1500" s="3"/>
      <c r="E1500" s="3"/>
      <c r="F1500" s="3"/>
      <c r="G1500" s="3"/>
      <c r="H1500" s="3"/>
      <c r="I1500" s="1"/>
      <c r="J1500" s="1"/>
      <c r="K1500" s="1"/>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1"/>
      <c r="AI1500" s="1"/>
      <c r="AJ1500" s="1"/>
      <c r="AK1500" s="1"/>
      <c r="AL1500" s="1"/>
      <c r="AM1500" s="1"/>
      <c r="AN1500" s="1"/>
      <c r="AO1500" s="1"/>
      <c r="AP1500" s="1"/>
      <c r="AQ1500" s="1"/>
      <c r="AR1500" s="1"/>
      <c r="AS1500" s="1"/>
      <c r="AT1500" s="1"/>
      <c r="AU1500" s="1"/>
      <c r="AV1500" s="1"/>
      <c r="AW1500" s="1"/>
      <c r="AX1500" s="1"/>
      <c r="AY1500" s="1"/>
      <c r="AZ1500" s="1"/>
      <c r="BA1500" s="1"/>
      <c r="BB1500" s="1"/>
      <c r="BC1500" s="1"/>
      <c r="BD1500" s="1"/>
      <c r="BE1500" s="1"/>
      <c r="BF1500" s="1"/>
      <c r="BG1500" s="1"/>
      <c r="BH1500" s="1"/>
      <c r="BI1500" s="1"/>
      <c r="BJ1500" s="1"/>
      <c r="BK1500" s="1"/>
      <c r="BL1500" s="1"/>
      <c r="BM1500" s="1"/>
      <c r="BN1500" s="1"/>
      <c r="BO1500" s="1"/>
      <c r="BP1500" s="1"/>
      <c r="BQ1500" s="1"/>
      <c r="BR1500" s="1"/>
      <c r="BS1500" s="1"/>
      <c r="BT1500" s="1"/>
      <c r="BU1500" s="1"/>
      <c r="BV1500" s="1"/>
      <c r="BW1500" s="1"/>
      <c r="BX1500" s="1"/>
      <c r="BY1500" s="1"/>
      <c r="BZ1500" s="1"/>
      <c r="CA1500" s="1"/>
      <c r="CB1500" s="1"/>
      <c r="CC1500" s="1"/>
      <c r="CD1500" s="1"/>
      <c r="CE1500" s="1"/>
      <c r="CF1500" s="1"/>
      <c r="CG1500" s="1"/>
      <c r="CH1500" s="1"/>
      <c r="CI1500" s="1"/>
      <c r="CJ1500" s="1"/>
      <c r="CK1500" s="1"/>
      <c r="CL1500" s="1"/>
      <c r="CM1500" s="1"/>
      <c r="CN1500" s="1"/>
      <c r="CO1500" s="1"/>
      <c r="CP1500" s="1"/>
      <c r="CQ1500" s="1"/>
      <c r="CR1500" s="1"/>
      <c r="CS1500" s="1"/>
      <c r="CT1500" s="1"/>
      <c r="CU1500" s="1"/>
      <c r="CV1500" s="1"/>
      <c r="CW1500" s="1"/>
    </row>
    <row r="1501" spans="1:101" s="9" customFormat="1" ht="15" customHeight="1">
      <c r="A1501" s="26"/>
      <c r="B1501" s="1"/>
      <c r="D1501" s="3"/>
      <c r="E1501" s="3"/>
      <c r="F1501" s="3"/>
      <c r="G1501" s="3"/>
      <c r="H1501" s="3"/>
      <c r="I1501" s="1"/>
      <c r="J1501" s="1"/>
      <c r="K1501" s="1"/>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1"/>
      <c r="AI1501" s="1"/>
      <c r="AJ1501" s="1"/>
      <c r="AK1501" s="1"/>
      <c r="AL1501" s="1"/>
      <c r="AM1501" s="1"/>
      <c r="AN1501" s="1"/>
      <c r="AO1501" s="1"/>
      <c r="AP1501" s="1"/>
      <c r="AQ1501" s="1"/>
      <c r="AR1501" s="1"/>
      <c r="AS1501" s="1"/>
      <c r="AT1501" s="1"/>
      <c r="AU1501" s="1"/>
      <c r="AV1501" s="1"/>
      <c r="AW1501" s="1"/>
      <c r="AX1501" s="1"/>
      <c r="AY1501" s="1"/>
      <c r="AZ1501" s="1"/>
      <c r="BA1501" s="1"/>
      <c r="BB1501" s="1"/>
      <c r="BC1501" s="1"/>
      <c r="BD1501" s="1"/>
      <c r="BE1501" s="1"/>
      <c r="BF1501" s="1"/>
      <c r="BG1501" s="1"/>
      <c r="BH1501" s="1"/>
      <c r="BI1501" s="1"/>
      <c r="BJ1501" s="1"/>
      <c r="BK1501" s="1"/>
      <c r="BL1501" s="1"/>
      <c r="BM1501" s="1"/>
      <c r="BN1501" s="1"/>
      <c r="BO1501" s="1"/>
      <c r="BP1501" s="1"/>
      <c r="BQ1501" s="1"/>
      <c r="BR1501" s="1"/>
      <c r="BS1501" s="1"/>
      <c r="BT1501" s="1"/>
      <c r="BU1501" s="1"/>
      <c r="BV1501" s="1"/>
      <c r="BW1501" s="1"/>
      <c r="BX1501" s="1"/>
      <c r="BY1501" s="1"/>
      <c r="BZ1501" s="1"/>
      <c r="CA1501" s="1"/>
      <c r="CB1501" s="1"/>
      <c r="CC1501" s="1"/>
      <c r="CD1501" s="1"/>
      <c r="CE1501" s="1"/>
      <c r="CF1501" s="1"/>
      <c r="CG1501" s="1"/>
      <c r="CH1501" s="1"/>
      <c r="CI1501" s="1"/>
      <c r="CJ1501" s="1"/>
      <c r="CK1501" s="1"/>
      <c r="CL1501" s="1"/>
      <c r="CM1501" s="1"/>
      <c r="CN1501" s="1"/>
      <c r="CO1501" s="1"/>
      <c r="CP1501" s="1"/>
      <c r="CQ1501" s="1"/>
      <c r="CR1501" s="1"/>
      <c r="CS1501" s="1"/>
      <c r="CT1501" s="1"/>
      <c r="CU1501" s="1"/>
      <c r="CV1501" s="1"/>
      <c r="CW1501" s="1"/>
    </row>
    <row r="1502" spans="1:101" s="9" customFormat="1" ht="15" customHeight="1">
      <c r="A1502" s="26"/>
      <c r="B1502" s="1"/>
      <c r="D1502" s="3"/>
      <c r="E1502" s="3"/>
      <c r="F1502" s="3"/>
      <c r="G1502" s="3"/>
      <c r="H1502" s="3"/>
      <c r="I1502" s="1"/>
      <c r="J1502" s="1"/>
      <c r="K1502" s="1"/>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1"/>
      <c r="AI1502" s="1"/>
      <c r="AJ1502" s="1"/>
      <c r="AK1502" s="1"/>
      <c r="AL1502" s="1"/>
      <c r="AM1502" s="1"/>
      <c r="AN1502" s="1"/>
      <c r="AO1502" s="1"/>
      <c r="AP1502" s="1"/>
      <c r="AQ1502" s="1"/>
      <c r="AR1502" s="1"/>
      <c r="AS1502" s="1"/>
      <c r="AT1502" s="1"/>
      <c r="AU1502" s="1"/>
      <c r="AV1502" s="1"/>
      <c r="AW1502" s="1"/>
      <c r="AX1502" s="1"/>
      <c r="AY1502" s="1"/>
      <c r="AZ1502" s="1"/>
      <c r="BA1502" s="1"/>
      <c r="BB1502" s="1"/>
      <c r="BC1502" s="1"/>
      <c r="BD1502" s="1"/>
      <c r="BE1502" s="1"/>
      <c r="BF1502" s="1"/>
      <c r="BG1502" s="1"/>
      <c r="BH1502" s="1"/>
      <c r="BI1502" s="1"/>
      <c r="BJ1502" s="1"/>
      <c r="BK1502" s="1"/>
      <c r="BL1502" s="1"/>
      <c r="BM1502" s="1"/>
      <c r="BN1502" s="1"/>
      <c r="BO1502" s="1"/>
      <c r="BP1502" s="1"/>
      <c r="BQ1502" s="1"/>
      <c r="BR1502" s="1"/>
      <c r="BS1502" s="1"/>
      <c r="BT1502" s="1"/>
      <c r="BU1502" s="1"/>
      <c r="BV1502" s="1"/>
      <c r="BW1502" s="1"/>
      <c r="BX1502" s="1"/>
      <c r="BY1502" s="1"/>
      <c r="BZ1502" s="1"/>
      <c r="CA1502" s="1"/>
      <c r="CB1502" s="1"/>
      <c r="CC1502" s="1"/>
      <c r="CD1502" s="1"/>
      <c r="CE1502" s="1"/>
      <c r="CF1502" s="1"/>
      <c r="CG1502" s="1"/>
      <c r="CH1502" s="1"/>
      <c r="CI1502" s="1"/>
      <c r="CJ1502" s="1"/>
      <c r="CK1502" s="1"/>
      <c r="CL1502" s="1"/>
      <c r="CM1502" s="1"/>
      <c r="CN1502" s="1"/>
      <c r="CO1502" s="1"/>
      <c r="CP1502" s="1"/>
      <c r="CQ1502" s="1"/>
      <c r="CR1502" s="1"/>
      <c r="CS1502" s="1"/>
      <c r="CT1502" s="1"/>
      <c r="CU1502" s="1"/>
      <c r="CV1502" s="1"/>
      <c r="CW1502" s="1"/>
    </row>
    <row r="1503" spans="1:101" s="9" customFormat="1" ht="15" customHeight="1">
      <c r="A1503" s="26"/>
      <c r="B1503" s="1"/>
      <c r="D1503" s="3"/>
      <c r="E1503" s="3"/>
      <c r="F1503" s="3"/>
      <c r="G1503" s="3"/>
      <c r="H1503" s="3"/>
      <c r="I1503" s="1"/>
      <c r="J1503" s="1"/>
      <c r="K1503" s="1"/>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1"/>
      <c r="AI1503" s="1"/>
      <c r="AJ1503" s="1"/>
      <c r="AK1503" s="1"/>
      <c r="AL1503" s="1"/>
      <c r="AM1503" s="1"/>
      <c r="AN1503" s="1"/>
      <c r="AO1503" s="1"/>
      <c r="AP1503" s="1"/>
      <c r="AQ1503" s="1"/>
      <c r="AR1503" s="1"/>
      <c r="AS1503" s="1"/>
      <c r="AT1503" s="1"/>
      <c r="AU1503" s="1"/>
      <c r="AV1503" s="1"/>
      <c r="AW1503" s="1"/>
      <c r="AX1503" s="1"/>
      <c r="AY1503" s="1"/>
      <c r="AZ1503" s="1"/>
      <c r="BA1503" s="1"/>
      <c r="BB1503" s="1"/>
      <c r="BC1503" s="1"/>
      <c r="BD1503" s="1"/>
      <c r="BE1503" s="1"/>
      <c r="BF1503" s="1"/>
      <c r="BG1503" s="1"/>
      <c r="BH1503" s="1"/>
      <c r="BI1503" s="1"/>
      <c r="BJ1503" s="1"/>
      <c r="BK1503" s="1"/>
      <c r="BL1503" s="1"/>
      <c r="BM1503" s="1"/>
      <c r="BN1503" s="1"/>
      <c r="BO1503" s="1"/>
      <c r="BP1503" s="1"/>
      <c r="BQ1503" s="1"/>
      <c r="BR1503" s="1"/>
      <c r="BS1503" s="1"/>
      <c r="BT1503" s="1"/>
      <c r="BU1503" s="1"/>
      <c r="BV1503" s="1"/>
      <c r="BW1503" s="1"/>
      <c r="BX1503" s="1"/>
      <c r="BY1503" s="1"/>
      <c r="BZ1503" s="1"/>
      <c r="CA1503" s="1"/>
      <c r="CB1503" s="1"/>
      <c r="CC1503" s="1"/>
      <c r="CD1503" s="1"/>
      <c r="CE1503" s="1"/>
      <c r="CF1503" s="1"/>
      <c r="CG1503" s="1"/>
      <c r="CH1503" s="1"/>
      <c r="CI1503" s="1"/>
      <c r="CJ1503" s="1"/>
      <c r="CK1503" s="1"/>
      <c r="CL1503" s="1"/>
      <c r="CM1503" s="1"/>
      <c r="CN1503" s="1"/>
      <c r="CO1503" s="1"/>
      <c r="CP1503" s="1"/>
      <c r="CQ1503" s="1"/>
      <c r="CR1503" s="1"/>
      <c r="CS1503" s="1"/>
      <c r="CT1503" s="1"/>
      <c r="CU1503" s="1"/>
      <c r="CV1503" s="1"/>
      <c r="CW1503" s="1"/>
    </row>
    <row r="1504" spans="1:101" s="9" customFormat="1" ht="15" customHeight="1">
      <c r="A1504" s="26"/>
      <c r="B1504" s="1"/>
      <c r="D1504" s="3"/>
      <c r="E1504" s="3"/>
      <c r="F1504" s="3"/>
      <c r="G1504" s="3"/>
      <c r="H1504" s="3"/>
      <c r="I1504" s="1"/>
      <c r="J1504" s="1"/>
      <c r="K1504" s="1"/>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1"/>
      <c r="AI1504" s="1"/>
      <c r="AJ1504" s="1"/>
      <c r="AK1504" s="1"/>
      <c r="AL1504" s="1"/>
      <c r="AM1504" s="1"/>
      <c r="AN1504" s="1"/>
      <c r="AO1504" s="1"/>
      <c r="AP1504" s="1"/>
      <c r="AQ1504" s="1"/>
      <c r="AR1504" s="1"/>
      <c r="AS1504" s="1"/>
      <c r="AT1504" s="1"/>
      <c r="AU1504" s="1"/>
      <c r="AV1504" s="1"/>
      <c r="AW1504" s="1"/>
      <c r="AX1504" s="1"/>
      <c r="AY1504" s="1"/>
      <c r="AZ1504" s="1"/>
      <c r="BA1504" s="1"/>
      <c r="BB1504" s="1"/>
      <c r="BC1504" s="1"/>
      <c r="BD1504" s="1"/>
      <c r="BE1504" s="1"/>
      <c r="BF1504" s="1"/>
      <c r="BG1504" s="1"/>
      <c r="BH1504" s="1"/>
      <c r="BI1504" s="1"/>
      <c r="BJ1504" s="1"/>
      <c r="BK1504" s="1"/>
      <c r="BL1504" s="1"/>
      <c r="BM1504" s="1"/>
      <c r="BN1504" s="1"/>
      <c r="BO1504" s="1"/>
      <c r="BP1504" s="1"/>
      <c r="BQ1504" s="1"/>
      <c r="BR1504" s="1"/>
      <c r="BS1504" s="1"/>
      <c r="BT1504" s="1"/>
      <c r="BU1504" s="1"/>
      <c r="BV1504" s="1"/>
      <c r="BW1504" s="1"/>
      <c r="BX1504" s="1"/>
      <c r="BY1504" s="1"/>
      <c r="BZ1504" s="1"/>
      <c r="CA1504" s="1"/>
      <c r="CB1504" s="1"/>
      <c r="CC1504" s="1"/>
      <c r="CD1504" s="1"/>
      <c r="CE1504" s="1"/>
      <c r="CF1504" s="1"/>
      <c r="CG1504" s="1"/>
      <c r="CH1504" s="1"/>
      <c r="CI1504" s="1"/>
      <c r="CJ1504" s="1"/>
      <c r="CK1504" s="1"/>
      <c r="CL1504" s="1"/>
      <c r="CM1504" s="1"/>
      <c r="CN1504" s="1"/>
      <c r="CO1504" s="1"/>
      <c r="CP1504" s="1"/>
      <c r="CQ1504" s="1"/>
      <c r="CR1504" s="1"/>
      <c r="CS1504" s="1"/>
      <c r="CT1504" s="1"/>
      <c r="CU1504" s="1"/>
      <c r="CV1504" s="1"/>
      <c r="CW1504" s="1"/>
    </row>
    <row r="1505" spans="1:101" s="9" customFormat="1" ht="15" customHeight="1">
      <c r="A1505" s="26"/>
      <c r="B1505" s="1"/>
      <c r="D1505" s="3"/>
      <c r="E1505" s="3"/>
      <c r="F1505" s="3"/>
      <c r="G1505" s="3"/>
      <c r="H1505" s="3"/>
      <c r="I1505" s="1"/>
      <c r="J1505" s="1"/>
      <c r="K1505" s="1"/>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1"/>
      <c r="AI1505" s="1"/>
      <c r="AJ1505" s="1"/>
      <c r="AK1505" s="1"/>
      <c r="AL1505" s="1"/>
      <c r="AM1505" s="1"/>
      <c r="AN1505" s="1"/>
      <c r="AO1505" s="1"/>
      <c r="AP1505" s="1"/>
      <c r="AQ1505" s="1"/>
      <c r="AR1505" s="1"/>
      <c r="AS1505" s="1"/>
      <c r="AT1505" s="1"/>
      <c r="AU1505" s="1"/>
      <c r="AV1505" s="1"/>
      <c r="AW1505" s="1"/>
      <c r="AX1505" s="1"/>
      <c r="AY1505" s="1"/>
      <c r="AZ1505" s="1"/>
      <c r="BA1505" s="1"/>
      <c r="BB1505" s="1"/>
      <c r="BC1505" s="1"/>
      <c r="BD1505" s="1"/>
      <c r="BE1505" s="1"/>
      <c r="BF1505" s="1"/>
      <c r="BG1505" s="1"/>
      <c r="BH1505" s="1"/>
      <c r="BI1505" s="1"/>
      <c r="BJ1505" s="1"/>
      <c r="BK1505" s="1"/>
      <c r="BL1505" s="1"/>
      <c r="BM1505" s="1"/>
      <c r="BN1505" s="1"/>
      <c r="BO1505" s="1"/>
      <c r="BP1505" s="1"/>
      <c r="BQ1505" s="1"/>
      <c r="BR1505" s="1"/>
      <c r="BS1505" s="1"/>
      <c r="BT1505" s="1"/>
      <c r="BU1505" s="1"/>
      <c r="BV1505" s="1"/>
      <c r="BW1505" s="1"/>
      <c r="BX1505" s="1"/>
      <c r="BY1505" s="1"/>
      <c r="BZ1505" s="1"/>
      <c r="CA1505" s="1"/>
      <c r="CB1505" s="1"/>
      <c r="CC1505" s="1"/>
      <c r="CD1505" s="1"/>
      <c r="CE1505" s="1"/>
      <c r="CF1505" s="1"/>
      <c r="CG1505" s="1"/>
      <c r="CH1505" s="1"/>
      <c r="CI1505" s="1"/>
      <c r="CJ1505" s="1"/>
      <c r="CK1505" s="1"/>
      <c r="CL1505" s="1"/>
      <c r="CM1505" s="1"/>
      <c r="CN1505" s="1"/>
      <c r="CO1505" s="1"/>
      <c r="CP1505" s="1"/>
      <c r="CQ1505" s="1"/>
      <c r="CR1505" s="1"/>
      <c r="CS1505" s="1"/>
      <c r="CT1505" s="1"/>
      <c r="CU1505" s="1"/>
      <c r="CV1505" s="1"/>
      <c r="CW1505" s="1"/>
    </row>
    <row r="1506" spans="1:101" s="9" customFormat="1" ht="15" customHeight="1">
      <c r="A1506" s="26"/>
      <c r="B1506" s="1"/>
      <c r="D1506" s="3"/>
      <c r="E1506" s="3"/>
      <c r="F1506" s="3"/>
      <c r="G1506" s="3"/>
      <c r="H1506" s="3"/>
      <c r="I1506" s="1"/>
      <c r="J1506" s="1"/>
      <c r="K1506" s="1"/>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1"/>
      <c r="AI1506" s="1"/>
      <c r="AJ1506" s="1"/>
      <c r="AK1506" s="1"/>
      <c r="AL1506" s="1"/>
      <c r="AM1506" s="1"/>
      <c r="AN1506" s="1"/>
      <c r="AO1506" s="1"/>
      <c r="AP1506" s="1"/>
      <c r="AQ1506" s="1"/>
      <c r="AR1506" s="1"/>
      <c r="AS1506" s="1"/>
      <c r="AT1506" s="1"/>
      <c r="AU1506" s="1"/>
      <c r="AV1506" s="1"/>
      <c r="AW1506" s="1"/>
      <c r="AX1506" s="1"/>
      <c r="AY1506" s="1"/>
      <c r="AZ1506" s="1"/>
      <c r="BA1506" s="1"/>
      <c r="BB1506" s="1"/>
      <c r="BC1506" s="1"/>
      <c r="BD1506" s="1"/>
      <c r="BE1506" s="1"/>
      <c r="BF1506" s="1"/>
      <c r="BG1506" s="1"/>
      <c r="BH1506" s="1"/>
      <c r="BI1506" s="1"/>
      <c r="BJ1506" s="1"/>
      <c r="BK1506" s="1"/>
      <c r="BL1506" s="1"/>
      <c r="BM1506" s="1"/>
      <c r="BN1506" s="1"/>
      <c r="BO1506" s="1"/>
      <c r="BP1506" s="1"/>
      <c r="BQ1506" s="1"/>
      <c r="BR1506" s="1"/>
      <c r="BS1506" s="1"/>
      <c r="BT1506" s="1"/>
      <c r="BU1506" s="1"/>
      <c r="BV1506" s="1"/>
      <c r="BW1506" s="1"/>
      <c r="BX1506" s="1"/>
      <c r="BY1506" s="1"/>
      <c r="BZ1506" s="1"/>
      <c r="CA1506" s="1"/>
      <c r="CB1506" s="1"/>
      <c r="CC1506" s="1"/>
      <c r="CD1506" s="1"/>
      <c r="CE1506" s="1"/>
      <c r="CF1506" s="1"/>
      <c r="CG1506" s="1"/>
      <c r="CH1506" s="1"/>
      <c r="CI1506" s="1"/>
      <c r="CJ1506" s="1"/>
      <c r="CK1506" s="1"/>
      <c r="CL1506" s="1"/>
      <c r="CM1506" s="1"/>
      <c r="CN1506" s="1"/>
      <c r="CO1506" s="1"/>
      <c r="CP1506" s="1"/>
      <c r="CQ1506" s="1"/>
      <c r="CR1506" s="1"/>
      <c r="CS1506" s="1"/>
      <c r="CT1506" s="1"/>
      <c r="CU1506" s="1"/>
      <c r="CV1506" s="1"/>
      <c r="CW1506" s="1"/>
    </row>
    <row r="1507" spans="1:101" s="9" customFormat="1" ht="15" customHeight="1">
      <c r="A1507" s="26"/>
      <c r="B1507" s="1"/>
      <c r="D1507" s="3"/>
      <c r="E1507" s="3"/>
      <c r="F1507" s="3"/>
      <c r="G1507" s="3"/>
      <c r="H1507" s="3"/>
      <c r="I1507" s="1"/>
      <c r="J1507" s="1"/>
      <c r="K1507" s="1"/>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1"/>
      <c r="AI1507" s="1"/>
      <c r="AJ1507" s="1"/>
      <c r="AK1507" s="1"/>
      <c r="AL1507" s="1"/>
      <c r="AM1507" s="1"/>
      <c r="AN1507" s="1"/>
      <c r="AO1507" s="1"/>
      <c r="AP1507" s="1"/>
      <c r="AQ1507" s="1"/>
      <c r="AR1507" s="1"/>
      <c r="AS1507" s="1"/>
      <c r="AT1507" s="1"/>
      <c r="AU1507" s="1"/>
      <c r="AV1507" s="1"/>
      <c r="AW1507" s="1"/>
      <c r="AX1507" s="1"/>
      <c r="AY1507" s="1"/>
      <c r="AZ1507" s="1"/>
      <c r="BA1507" s="1"/>
      <c r="BB1507" s="1"/>
      <c r="BC1507" s="1"/>
      <c r="BD1507" s="1"/>
      <c r="BE1507" s="1"/>
      <c r="BF1507" s="1"/>
      <c r="BG1507" s="1"/>
      <c r="BH1507" s="1"/>
      <c r="BI1507" s="1"/>
      <c r="BJ1507" s="1"/>
      <c r="BK1507" s="1"/>
      <c r="BL1507" s="1"/>
      <c r="BM1507" s="1"/>
      <c r="BN1507" s="1"/>
      <c r="BO1507" s="1"/>
      <c r="BP1507" s="1"/>
      <c r="BQ1507" s="1"/>
      <c r="BR1507" s="1"/>
      <c r="BS1507" s="1"/>
      <c r="BT1507" s="1"/>
      <c r="BU1507" s="1"/>
      <c r="BV1507" s="1"/>
      <c r="BW1507" s="1"/>
      <c r="BX1507" s="1"/>
      <c r="BY1507" s="1"/>
      <c r="BZ1507" s="1"/>
      <c r="CA1507" s="1"/>
      <c r="CB1507" s="1"/>
      <c r="CC1507" s="1"/>
      <c r="CD1507" s="1"/>
      <c r="CE1507" s="1"/>
      <c r="CF1507" s="1"/>
      <c r="CG1507" s="1"/>
      <c r="CH1507" s="1"/>
      <c r="CI1507" s="1"/>
      <c r="CJ1507" s="1"/>
      <c r="CK1507" s="1"/>
      <c r="CL1507" s="1"/>
      <c r="CM1507" s="1"/>
      <c r="CN1507" s="1"/>
      <c r="CO1507" s="1"/>
      <c r="CP1507" s="1"/>
      <c r="CQ1507" s="1"/>
      <c r="CR1507" s="1"/>
      <c r="CS1507" s="1"/>
      <c r="CT1507" s="1"/>
      <c r="CU1507" s="1"/>
      <c r="CV1507" s="1"/>
      <c r="CW1507" s="1"/>
    </row>
    <row r="1508" spans="1:101" s="9" customFormat="1" ht="15" customHeight="1">
      <c r="A1508" s="26"/>
      <c r="B1508" s="1"/>
      <c r="D1508" s="3"/>
      <c r="E1508" s="3"/>
      <c r="F1508" s="3"/>
      <c r="G1508" s="3"/>
      <c r="H1508" s="3"/>
      <c r="I1508" s="1"/>
      <c r="J1508" s="1"/>
      <c r="K1508" s="1"/>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1"/>
      <c r="AI1508" s="1"/>
      <c r="AJ1508" s="1"/>
      <c r="AK1508" s="1"/>
      <c r="AL1508" s="1"/>
      <c r="AM1508" s="1"/>
      <c r="AN1508" s="1"/>
      <c r="AO1508" s="1"/>
      <c r="AP1508" s="1"/>
      <c r="AQ1508" s="1"/>
      <c r="AR1508" s="1"/>
      <c r="AS1508" s="1"/>
      <c r="AT1508" s="1"/>
      <c r="AU1508" s="1"/>
      <c r="AV1508" s="1"/>
      <c r="AW1508" s="1"/>
      <c r="AX1508" s="1"/>
      <c r="AY1508" s="1"/>
      <c r="AZ1508" s="1"/>
      <c r="BA1508" s="1"/>
      <c r="BB1508" s="1"/>
      <c r="BC1508" s="1"/>
      <c r="BD1508" s="1"/>
      <c r="BE1508" s="1"/>
      <c r="BF1508" s="1"/>
      <c r="BG1508" s="1"/>
      <c r="BH1508" s="1"/>
      <c r="BI1508" s="1"/>
      <c r="BJ1508" s="1"/>
      <c r="BK1508" s="1"/>
      <c r="BL1508" s="1"/>
      <c r="BM1508" s="1"/>
      <c r="BN1508" s="1"/>
      <c r="BO1508" s="1"/>
      <c r="BP1508" s="1"/>
      <c r="BQ1508" s="1"/>
      <c r="BR1508" s="1"/>
      <c r="BS1508" s="1"/>
      <c r="BT1508" s="1"/>
      <c r="BU1508" s="1"/>
      <c r="BV1508" s="1"/>
      <c r="BW1508" s="1"/>
      <c r="BX1508" s="1"/>
      <c r="BY1508" s="1"/>
      <c r="BZ1508" s="1"/>
      <c r="CA1508" s="1"/>
      <c r="CB1508" s="1"/>
      <c r="CC1508" s="1"/>
      <c r="CD1508" s="1"/>
      <c r="CE1508" s="1"/>
      <c r="CF1508" s="1"/>
      <c r="CG1508" s="1"/>
      <c r="CH1508" s="1"/>
      <c r="CI1508" s="1"/>
      <c r="CJ1508" s="1"/>
      <c r="CK1508" s="1"/>
      <c r="CL1508" s="1"/>
      <c r="CM1508" s="1"/>
      <c r="CN1508" s="1"/>
      <c r="CO1508" s="1"/>
      <c r="CP1508" s="1"/>
      <c r="CQ1508" s="1"/>
      <c r="CR1508" s="1"/>
      <c r="CS1508" s="1"/>
      <c r="CT1508" s="1"/>
      <c r="CU1508" s="1"/>
      <c r="CV1508" s="1"/>
      <c r="CW1508" s="1"/>
    </row>
    <row r="1509" spans="1:101" s="9" customFormat="1" ht="15" customHeight="1">
      <c r="A1509" s="26"/>
      <c r="B1509" s="1"/>
      <c r="D1509" s="3"/>
      <c r="E1509" s="3"/>
      <c r="F1509" s="3"/>
      <c r="G1509" s="3"/>
      <c r="H1509" s="3"/>
      <c r="I1509" s="1"/>
      <c r="J1509" s="1"/>
      <c r="K1509" s="1"/>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1"/>
      <c r="AI1509" s="1"/>
      <c r="AJ1509" s="1"/>
      <c r="AK1509" s="1"/>
      <c r="AL1509" s="1"/>
      <c r="AM1509" s="1"/>
      <c r="AN1509" s="1"/>
      <c r="AO1509" s="1"/>
      <c r="AP1509" s="1"/>
      <c r="AQ1509" s="1"/>
      <c r="AR1509" s="1"/>
      <c r="AS1509" s="1"/>
      <c r="AT1509" s="1"/>
      <c r="AU1509" s="1"/>
      <c r="AV1509" s="1"/>
      <c r="AW1509" s="1"/>
      <c r="AX1509" s="1"/>
      <c r="AY1509" s="1"/>
      <c r="AZ1509" s="1"/>
      <c r="BA1509" s="1"/>
      <c r="BB1509" s="1"/>
      <c r="BC1509" s="1"/>
      <c r="BD1509" s="1"/>
      <c r="BE1509" s="1"/>
      <c r="BF1509" s="1"/>
      <c r="BG1509" s="1"/>
      <c r="BH1509" s="1"/>
      <c r="BI1509" s="1"/>
      <c r="BJ1509" s="1"/>
      <c r="BK1509" s="1"/>
      <c r="BL1509" s="1"/>
      <c r="BM1509" s="1"/>
      <c r="BN1509" s="1"/>
      <c r="BO1509" s="1"/>
      <c r="BP1509" s="1"/>
      <c r="BQ1509" s="1"/>
      <c r="BR1509" s="1"/>
      <c r="BS1509" s="1"/>
      <c r="BT1509" s="1"/>
      <c r="BU1509" s="1"/>
      <c r="BV1509" s="1"/>
      <c r="BW1509" s="1"/>
      <c r="BX1509" s="1"/>
      <c r="BY1509" s="1"/>
      <c r="BZ1509" s="1"/>
      <c r="CA1509" s="1"/>
      <c r="CB1509" s="1"/>
      <c r="CC1509" s="1"/>
      <c r="CD1509" s="1"/>
      <c r="CE1509" s="1"/>
      <c r="CF1509" s="1"/>
      <c r="CG1509" s="1"/>
      <c r="CH1509" s="1"/>
      <c r="CI1509" s="1"/>
      <c r="CJ1509" s="1"/>
      <c r="CK1509" s="1"/>
      <c r="CL1509" s="1"/>
      <c r="CM1509" s="1"/>
      <c r="CN1509" s="1"/>
      <c r="CO1509" s="1"/>
      <c r="CP1509" s="1"/>
      <c r="CQ1509" s="1"/>
      <c r="CR1509" s="1"/>
      <c r="CS1509" s="1"/>
      <c r="CT1509" s="1"/>
      <c r="CU1509" s="1"/>
      <c r="CV1509" s="1"/>
      <c r="CW1509" s="1"/>
    </row>
    <row r="1510" spans="1:101" s="9" customFormat="1" ht="15" customHeight="1">
      <c r="A1510" s="26"/>
      <c r="B1510" s="1"/>
      <c r="D1510" s="3"/>
      <c r="E1510" s="3"/>
      <c r="F1510" s="3"/>
      <c r="G1510" s="3"/>
      <c r="H1510" s="3"/>
      <c r="I1510" s="1"/>
      <c r="J1510" s="1"/>
      <c r="K1510" s="1"/>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1"/>
      <c r="AI1510" s="1"/>
      <c r="AJ1510" s="1"/>
      <c r="AK1510" s="1"/>
      <c r="AL1510" s="1"/>
      <c r="AM1510" s="1"/>
      <c r="AN1510" s="1"/>
      <c r="AO1510" s="1"/>
      <c r="AP1510" s="1"/>
      <c r="AQ1510" s="1"/>
      <c r="AR1510" s="1"/>
      <c r="AS1510" s="1"/>
      <c r="AT1510" s="1"/>
      <c r="AU1510" s="1"/>
      <c r="AV1510" s="1"/>
      <c r="AW1510" s="1"/>
      <c r="AX1510" s="1"/>
      <c r="AY1510" s="1"/>
      <c r="AZ1510" s="1"/>
      <c r="BA1510" s="1"/>
      <c r="BB1510" s="1"/>
      <c r="BC1510" s="1"/>
      <c r="BD1510" s="1"/>
      <c r="BE1510" s="1"/>
      <c r="BF1510" s="1"/>
      <c r="BG1510" s="1"/>
      <c r="BH1510" s="1"/>
      <c r="BI1510" s="1"/>
      <c r="BJ1510" s="1"/>
      <c r="BK1510" s="1"/>
      <c r="BL1510" s="1"/>
      <c r="BM1510" s="1"/>
      <c r="BN1510" s="1"/>
      <c r="BO1510" s="1"/>
      <c r="BP1510" s="1"/>
      <c r="BQ1510" s="1"/>
      <c r="BR1510" s="1"/>
      <c r="BS1510" s="1"/>
      <c r="BT1510" s="1"/>
      <c r="BU1510" s="1"/>
      <c r="BV1510" s="1"/>
      <c r="BW1510" s="1"/>
      <c r="BX1510" s="1"/>
      <c r="BY1510" s="1"/>
      <c r="BZ1510" s="1"/>
      <c r="CA1510" s="1"/>
      <c r="CB1510" s="1"/>
      <c r="CC1510" s="1"/>
      <c r="CD1510" s="1"/>
      <c r="CE1510" s="1"/>
      <c r="CF1510" s="1"/>
      <c r="CG1510" s="1"/>
      <c r="CH1510" s="1"/>
      <c r="CI1510" s="1"/>
      <c r="CJ1510" s="1"/>
      <c r="CK1510" s="1"/>
      <c r="CL1510" s="1"/>
      <c r="CM1510" s="1"/>
      <c r="CN1510" s="1"/>
      <c r="CO1510" s="1"/>
      <c r="CP1510" s="1"/>
      <c r="CQ1510" s="1"/>
      <c r="CR1510" s="1"/>
      <c r="CS1510" s="1"/>
      <c r="CT1510" s="1"/>
      <c r="CU1510" s="1"/>
      <c r="CV1510" s="1"/>
      <c r="CW1510" s="1"/>
    </row>
    <row r="1511" spans="1:101" s="9" customFormat="1" ht="15" customHeight="1">
      <c r="A1511" s="26"/>
      <c r="B1511" s="1"/>
      <c r="D1511" s="3"/>
      <c r="E1511" s="3"/>
      <c r="F1511" s="3"/>
      <c r="G1511" s="3"/>
      <c r="H1511" s="3"/>
      <c r="I1511" s="1"/>
      <c r="J1511" s="1"/>
      <c r="K1511" s="1"/>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1"/>
      <c r="AI1511" s="1"/>
      <c r="AJ1511" s="1"/>
      <c r="AK1511" s="1"/>
      <c r="AL1511" s="1"/>
      <c r="AM1511" s="1"/>
      <c r="AN1511" s="1"/>
      <c r="AO1511" s="1"/>
      <c r="AP1511" s="1"/>
      <c r="AQ1511" s="1"/>
      <c r="AR1511" s="1"/>
      <c r="AS1511" s="1"/>
      <c r="AT1511" s="1"/>
      <c r="AU1511" s="1"/>
      <c r="AV1511" s="1"/>
      <c r="AW1511" s="1"/>
      <c r="AX1511" s="1"/>
      <c r="AY1511" s="1"/>
      <c r="AZ1511" s="1"/>
      <c r="BA1511" s="1"/>
      <c r="BB1511" s="1"/>
      <c r="BC1511" s="1"/>
      <c r="BD1511" s="1"/>
      <c r="BE1511" s="1"/>
      <c r="BF1511" s="1"/>
      <c r="BG1511" s="1"/>
      <c r="BH1511" s="1"/>
      <c r="BI1511" s="1"/>
      <c r="BJ1511" s="1"/>
      <c r="BK1511" s="1"/>
      <c r="BL1511" s="1"/>
      <c r="BM1511" s="1"/>
      <c r="BN1511" s="1"/>
      <c r="BO1511" s="1"/>
      <c r="BP1511" s="1"/>
      <c r="BQ1511" s="1"/>
      <c r="BR1511" s="1"/>
      <c r="BS1511" s="1"/>
      <c r="BT1511" s="1"/>
      <c r="BU1511" s="1"/>
      <c r="BV1511" s="1"/>
      <c r="BW1511" s="1"/>
      <c r="BX1511" s="1"/>
      <c r="BY1511" s="1"/>
      <c r="BZ1511" s="1"/>
      <c r="CA1511" s="1"/>
      <c r="CB1511" s="1"/>
      <c r="CC1511" s="1"/>
      <c r="CD1511" s="1"/>
      <c r="CE1511" s="1"/>
      <c r="CF1511" s="1"/>
      <c r="CG1511" s="1"/>
      <c r="CH1511" s="1"/>
      <c r="CI1511" s="1"/>
      <c r="CJ1511" s="1"/>
      <c r="CK1511" s="1"/>
      <c r="CL1511" s="1"/>
      <c r="CM1511" s="1"/>
      <c r="CN1511" s="1"/>
      <c r="CO1511" s="1"/>
      <c r="CP1511" s="1"/>
      <c r="CQ1511" s="1"/>
      <c r="CR1511" s="1"/>
      <c r="CS1511" s="1"/>
      <c r="CT1511" s="1"/>
      <c r="CU1511" s="1"/>
      <c r="CV1511" s="1"/>
      <c r="CW1511" s="1"/>
    </row>
    <row r="1512" spans="1:101" s="9" customFormat="1" ht="15" customHeight="1">
      <c r="A1512" s="26"/>
      <c r="B1512" s="1"/>
      <c r="D1512" s="3"/>
      <c r="E1512" s="3"/>
      <c r="F1512" s="3"/>
      <c r="G1512" s="3"/>
      <c r="H1512" s="3"/>
      <c r="I1512" s="1"/>
      <c r="J1512" s="1"/>
      <c r="K1512" s="1"/>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1"/>
      <c r="AI1512" s="1"/>
      <c r="AJ1512" s="1"/>
      <c r="AK1512" s="1"/>
      <c r="AL1512" s="1"/>
      <c r="AM1512" s="1"/>
      <c r="AN1512" s="1"/>
      <c r="AO1512" s="1"/>
      <c r="AP1512" s="1"/>
      <c r="AQ1512" s="1"/>
      <c r="AR1512" s="1"/>
      <c r="AS1512" s="1"/>
      <c r="AT1512" s="1"/>
      <c r="AU1512" s="1"/>
      <c r="AV1512" s="1"/>
      <c r="AW1512" s="1"/>
      <c r="AX1512" s="1"/>
      <c r="AY1512" s="1"/>
      <c r="AZ1512" s="1"/>
      <c r="BA1512" s="1"/>
      <c r="BB1512" s="1"/>
      <c r="BC1512" s="1"/>
      <c r="BD1512" s="1"/>
      <c r="BE1512" s="1"/>
      <c r="BF1512" s="1"/>
      <c r="BG1512" s="1"/>
      <c r="BH1512" s="1"/>
      <c r="BI1512" s="1"/>
      <c r="BJ1512" s="1"/>
      <c r="BK1512" s="1"/>
      <c r="BL1512" s="1"/>
      <c r="BM1512" s="1"/>
      <c r="BN1512" s="1"/>
      <c r="BO1512" s="1"/>
      <c r="BP1512" s="1"/>
      <c r="BQ1512" s="1"/>
      <c r="BR1512" s="1"/>
      <c r="BS1512" s="1"/>
      <c r="BT1512" s="1"/>
      <c r="BU1512" s="1"/>
      <c r="BV1512" s="1"/>
      <c r="BW1512" s="1"/>
      <c r="BX1512" s="1"/>
      <c r="BY1512" s="1"/>
      <c r="BZ1512" s="1"/>
      <c r="CA1512" s="1"/>
      <c r="CB1512" s="1"/>
      <c r="CC1512" s="1"/>
      <c r="CD1512" s="1"/>
      <c r="CE1512" s="1"/>
      <c r="CF1512" s="1"/>
      <c r="CG1512" s="1"/>
      <c r="CH1512" s="1"/>
      <c r="CI1512" s="1"/>
      <c r="CJ1512" s="1"/>
      <c r="CK1512" s="1"/>
      <c r="CL1512" s="1"/>
      <c r="CM1512" s="1"/>
      <c r="CN1512" s="1"/>
      <c r="CO1512" s="1"/>
      <c r="CP1512" s="1"/>
      <c r="CQ1512" s="1"/>
      <c r="CR1512" s="1"/>
      <c r="CS1512" s="1"/>
      <c r="CT1512" s="1"/>
      <c r="CU1512" s="1"/>
      <c r="CV1512" s="1"/>
      <c r="CW1512" s="1"/>
    </row>
    <row r="1513" spans="1:101" s="9" customFormat="1" ht="15" customHeight="1">
      <c r="A1513" s="26"/>
      <c r="B1513" s="1"/>
      <c r="D1513" s="3"/>
      <c r="E1513" s="3"/>
      <c r="F1513" s="3"/>
      <c r="G1513" s="3"/>
      <c r="H1513" s="3"/>
      <c r="I1513" s="1"/>
      <c r="J1513" s="1"/>
      <c r="K1513" s="1"/>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1"/>
      <c r="AI1513" s="1"/>
      <c r="AJ1513" s="1"/>
      <c r="AK1513" s="1"/>
      <c r="AL1513" s="1"/>
      <c r="AM1513" s="1"/>
      <c r="AN1513" s="1"/>
      <c r="AO1513" s="1"/>
      <c r="AP1513" s="1"/>
      <c r="AQ1513" s="1"/>
      <c r="AR1513" s="1"/>
      <c r="AS1513" s="1"/>
      <c r="AT1513" s="1"/>
      <c r="AU1513" s="1"/>
      <c r="AV1513" s="1"/>
      <c r="AW1513" s="1"/>
      <c r="AX1513" s="1"/>
      <c r="AY1513" s="1"/>
      <c r="AZ1513" s="1"/>
      <c r="BA1513" s="1"/>
      <c r="BB1513" s="1"/>
      <c r="BC1513" s="1"/>
      <c r="BD1513" s="1"/>
      <c r="BE1513" s="1"/>
      <c r="BF1513" s="1"/>
      <c r="BG1513" s="1"/>
      <c r="BH1513" s="1"/>
      <c r="BI1513" s="1"/>
      <c r="BJ1513" s="1"/>
      <c r="BK1513" s="1"/>
      <c r="BL1513" s="1"/>
      <c r="BM1513" s="1"/>
      <c r="BN1513" s="1"/>
      <c r="BO1513" s="1"/>
      <c r="BP1513" s="1"/>
      <c r="BQ1513" s="1"/>
      <c r="BR1513" s="1"/>
      <c r="BS1513" s="1"/>
      <c r="BT1513" s="1"/>
      <c r="BU1513" s="1"/>
      <c r="BV1513" s="1"/>
      <c r="BW1513" s="1"/>
      <c r="BX1513" s="1"/>
      <c r="BY1513" s="1"/>
      <c r="BZ1513" s="1"/>
      <c r="CA1513" s="1"/>
      <c r="CB1513" s="1"/>
      <c r="CC1513" s="1"/>
      <c r="CD1513" s="1"/>
      <c r="CE1513" s="1"/>
      <c r="CF1513" s="1"/>
      <c r="CG1513" s="1"/>
      <c r="CH1513" s="1"/>
      <c r="CI1513" s="1"/>
      <c r="CJ1513" s="1"/>
      <c r="CK1513" s="1"/>
      <c r="CL1513" s="1"/>
      <c r="CM1513" s="1"/>
      <c r="CN1513" s="1"/>
      <c r="CO1513" s="1"/>
      <c r="CP1513" s="1"/>
      <c r="CQ1513" s="1"/>
      <c r="CR1513" s="1"/>
      <c r="CS1513" s="1"/>
      <c r="CT1513" s="1"/>
      <c r="CU1513" s="1"/>
      <c r="CV1513" s="1"/>
      <c r="CW1513" s="1"/>
    </row>
    <row r="1514" spans="1:101" s="9" customFormat="1" ht="15" customHeight="1">
      <c r="A1514" s="26"/>
      <c r="B1514" s="1"/>
      <c r="D1514" s="3"/>
      <c r="E1514" s="3"/>
      <c r="F1514" s="3"/>
      <c r="G1514" s="3"/>
      <c r="H1514" s="3"/>
      <c r="I1514" s="1"/>
      <c r="J1514" s="1"/>
      <c r="K1514" s="1"/>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1"/>
      <c r="AI1514" s="1"/>
      <c r="AJ1514" s="1"/>
      <c r="AK1514" s="1"/>
      <c r="AL1514" s="1"/>
      <c r="AM1514" s="1"/>
      <c r="AN1514" s="1"/>
      <c r="AO1514" s="1"/>
      <c r="AP1514" s="1"/>
      <c r="AQ1514" s="1"/>
      <c r="AR1514" s="1"/>
      <c r="AS1514" s="1"/>
      <c r="AT1514" s="1"/>
      <c r="AU1514" s="1"/>
      <c r="AV1514" s="1"/>
      <c r="AW1514" s="1"/>
      <c r="AX1514" s="1"/>
      <c r="AY1514" s="1"/>
      <c r="AZ1514" s="1"/>
      <c r="BA1514" s="1"/>
      <c r="BB1514" s="1"/>
      <c r="BC1514" s="1"/>
      <c r="BD1514" s="1"/>
      <c r="BE1514" s="1"/>
      <c r="BF1514" s="1"/>
      <c r="BG1514" s="1"/>
      <c r="BH1514" s="1"/>
      <c r="BI1514" s="1"/>
      <c r="BJ1514" s="1"/>
      <c r="BK1514" s="1"/>
      <c r="BL1514" s="1"/>
      <c r="BM1514" s="1"/>
      <c r="BN1514" s="1"/>
      <c r="BO1514" s="1"/>
      <c r="BP1514" s="1"/>
      <c r="BQ1514" s="1"/>
      <c r="BR1514" s="1"/>
      <c r="BS1514" s="1"/>
      <c r="BT1514" s="1"/>
      <c r="BU1514" s="1"/>
      <c r="BV1514" s="1"/>
      <c r="BW1514" s="1"/>
      <c r="BX1514" s="1"/>
      <c r="BY1514" s="1"/>
      <c r="BZ1514" s="1"/>
      <c r="CA1514" s="1"/>
      <c r="CB1514" s="1"/>
      <c r="CC1514" s="1"/>
      <c r="CD1514" s="1"/>
      <c r="CE1514" s="1"/>
      <c r="CF1514" s="1"/>
      <c r="CG1514" s="1"/>
      <c r="CH1514" s="1"/>
      <c r="CI1514" s="1"/>
      <c r="CJ1514" s="1"/>
      <c r="CK1514" s="1"/>
      <c r="CL1514" s="1"/>
      <c r="CM1514" s="1"/>
      <c r="CN1514" s="1"/>
      <c r="CO1514" s="1"/>
      <c r="CP1514" s="1"/>
      <c r="CQ1514" s="1"/>
      <c r="CR1514" s="1"/>
      <c r="CS1514" s="1"/>
      <c r="CT1514" s="1"/>
      <c r="CU1514" s="1"/>
      <c r="CV1514" s="1"/>
      <c r="CW1514" s="1"/>
    </row>
    <row r="1515" spans="1:101" s="9" customFormat="1" ht="15" customHeight="1">
      <c r="A1515" s="26"/>
      <c r="B1515" s="1"/>
      <c r="D1515" s="3"/>
      <c r="E1515" s="3"/>
      <c r="F1515" s="3"/>
      <c r="G1515" s="3"/>
      <c r="H1515" s="3"/>
      <c r="I1515" s="1"/>
      <c r="J1515" s="1"/>
      <c r="K1515" s="1"/>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1"/>
      <c r="AI1515" s="1"/>
      <c r="AJ1515" s="1"/>
      <c r="AK1515" s="1"/>
      <c r="AL1515" s="1"/>
      <c r="AM1515" s="1"/>
      <c r="AN1515" s="1"/>
      <c r="AO1515" s="1"/>
      <c r="AP1515" s="1"/>
      <c r="AQ1515" s="1"/>
      <c r="AR1515" s="1"/>
      <c r="AS1515" s="1"/>
      <c r="AT1515" s="1"/>
      <c r="AU1515" s="1"/>
      <c r="AV1515" s="1"/>
      <c r="AW1515" s="1"/>
      <c r="AX1515" s="1"/>
      <c r="AY1515" s="1"/>
      <c r="AZ1515" s="1"/>
      <c r="BA1515" s="1"/>
      <c r="BB1515" s="1"/>
      <c r="BC1515" s="1"/>
      <c r="BD1515" s="1"/>
      <c r="BE1515" s="1"/>
      <c r="BF1515" s="1"/>
      <c r="BG1515" s="1"/>
      <c r="BH1515" s="1"/>
      <c r="BI1515" s="1"/>
      <c r="BJ1515" s="1"/>
      <c r="BK1515" s="1"/>
      <c r="BL1515" s="1"/>
      <c r="BM1515" s="1"/>
      <c r="BN1515" s="1"/>
      <c r="BO1515" s="1"/>
      <c r="BP1515" s="1"/>
      <c r="BQ1515" s="1"/>
      <c r="BR1515" s="1"/>
      <c r="BS1515" s="1"/>
      <c r="BT1515" s="1"/>
      <c r="BU1515" s="1"/>
      <c r="BV1515" s="1"/>
      <c r="BW1515" s="1"/>
      <c r="BX1515" s="1"/>
      <c r="BY1515" s="1"/>
      <c r="BZ1515" s="1"/>
      <c r="CA1515" s="1"/>
      <c r="CB1515" s="1"/>
      <c r="CC1515" s="1"/>
      <c r="CD1515" s="1"/>
      <c r="CE1515" s="1"/>
      <c r="CF1515" s="1"/>
      <c r="CG1515" s="1"/>
      <c r="CH1515" s="1"/>
      <c r="CI1515" s="1"/>
      <c r="CJ1515" s="1"/>
      <c r="CK1515" s="1"/>
      <c r="CL1515" s="1"/>
      <c r="CM1515" s="1"/>
      <c r="CN1515" s="1"/>
      <c r="CO1515" s="1"/>
      <c r="CP1515" s="1"/>
      <c r="CQ1515" s="1"/>
      <c r="CR1515" s="1"/>
      <c r="CS1515" s="1"/>
      <c r="CT1515" s="1"/>
      <c r="CU1515" s="1"/>
      <c r="CV1515" s="1"/>
      <c r="CW1515" s="1"/>
    </row>
    <row r="1516" spans="1:101" s="9" customFormat="1" ht="15" customHeight="1">
      <c r="A1516" s="26"/>
      <c r="B1516" s="1"/>
      <c r="D1516" s="3"/>
      <c r="E1516" s="3"/>
      <c r="F1516" s="3"/>
      <c r="G1516" s="3"/>
      <c r="H1516" s="3"/>
      <c r="I1516" s="1"/>
      <c r="J1516" s="1"/>
      <c r="K1516" s="1"/>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1"/>
      <c r="AI1516" s="1"/>
      <c r="AJ1516" s="1"/>
      <c r="AK1516" s="1"/>
      <c r="AL1516" s="1"/>
      <c r="AM1516" s="1"/>
      <c r="AN1516" s="1"/>
      <c r="AO1516" s="1"/>
      <c r="AP1516" s="1"/>
      <c r="AQ1516" s="1"/>
      <c r="AR1516" s="1"/>
      <c r="AS1516" s="1"/>
      <c r="AT1516" s="1"/>
      <c r="AU1516" s="1"/>
      <c r="AV1516" s="1"/>
      <c r="AW1516" s="1"/>
      <c r="AX1516" s="1"/>
      <c r="AY1516" s="1"/>
      <c r="AZ1516" s="1"/>
      <c r="BA1516" s="1"/>
      <c r="BB1516" s="1"/>
      <c r="BC1516" s="1"/>
      <c r="BD1516" s="1"/>
      <c r="BE1516" s="1"/>
      <c r="BF1516" s="1"/>
      <c r="BG1516" s="1"/>
      <c r="BH1516" s="1"/>
      <c r="BI1516" s="1"/>
      <c r="BJ1516" s="1"/>
      <c r="BK1516" s="1"/>
      <c r="BL1516" s="1"/>
      <c r="BM1516" s="1"/>
      <c r="BN1516" s="1"/>
      <c r="BO1516" s="1"/>
      <c r="BP1516" s="1"/>
      <c r="BQ1516" s="1"/>
      <c r="BR1516" s="1"/>
      <c r="BS1516" s="1"/>
      <c r="BT1516" s="1"/>
      <c r="BU1516" s="1"/>
      <c r="BV1516" s="1"/>
      <c r="BW1516" s="1"/>
      <c r="BX1516" s="1"/>
      <c r="BY1516" s="1"/>
      <c r="BZ1516" s="1"/>
      <c r="CA1516" s="1"/>
      <c r="CB1516" s="1"/>
      <c r="CC1516" s="1"/>
      <c r="CD1516" s="1"/>
      <c r="CE1516" s="1"/>
      <c r="CF1516" s="1"/>
      <c r="CG1516" s="1"/>
      <c r="CH1516" s="1"/>
      <c r="CI1516" s="1"/>
      <c r="CJ1516" s="1"/>
      <c r="CK1516" s="1"/>
      <c r="CL1516" s="1"/>
      <c r="CM1516" s="1"/>
      <c r="CN1516" s="1"/>
      <c r="CO1516" s="1"/>
      <c r="CP1516" s="1"/>
      <c r="CQ1516" s="1"/>
      <c r="CR1516" s="1"/>
      <c r="CS1516" s="1"/>
      <c r="CT1516" s="1"/>
      <c r="CU1516" s="1"/>
      <c r="CV1516" s="1"/>
      <c r="CW1516" s="1"/>
    </row>
    <row r="1517" spans="1:101" s="9" customFormat="1" ht="15" customHeight="1">
      <c r="A1517" s="26"/>
      <c r="B1517" s="1"/>
      <c r="D1517" s="3"/>
      <c r="E1517" s="3"/>
      <c r="F1517" s="3"/>
      <c r="G1517" s="3"/>
      <c r="H1517" s="3"/>
      <c r="I1517" s="1"/>
      <c r="J1517" s="1"/>
      <c r="K1517" s="1"/>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1"/>
      <c r="AI1517" s="1"/>
      <c r="AJ1517" s="1"/>
      <c r="AK1517" s="1"/>
      <c r="AL1517" s="1"/>
      <c r="AM1517" s="1"/>
      <c r="AN1517" s="1"/>
      <c r="AO1517" s="1"/>
      <c r="AP1517" s="1"/>
      <c r="AQ1517" s="1"/>
      <c r="AR1517" s="1"/>
      <c r="AS1517" s="1"/>
      <c r="AT1517" s="1"/>
      <c r="AU1517" s="1"/>
      <c r="AV1517" s="1"/>
      <c r="AW1517" s="1"/>
      <c r="AX1517" s="1"/>
      <c r="AY1517" s="1"/>
      <c r="AZ1517" s="1"/>
      <c r="BA1517" s="1"/>
      <c r="BB1517" s="1"/>
      <c r="BC1517" s="1"/>
      <c r="BD1517" s="1"/>
      <c r="BE1517" s="1"/>
      <c r="BF1517" s="1"/>
      <c r="BG1517" s="1"/>
      <c r="BH1517" s="1"/>
      <c r="BI1517" s="1"/>
      <c r="BJ1517" s="1"/>
      <c r="BK1517" s="1"/>
      <c r="BL1517" s="1"/>
      <c r="BM1517" s="1"/>
      <c r="BN1517" s="1"/>
      <c r="BO1517" s="1"/>
      <c r="BP1517" s="1"/>
      <c r="BQ1517" s="1"/>
      <c r="BR1517" s="1"/>
      <c r="BS1517" s="1"/>
      <c r="BT1517" s="1"/>
      <c r="BU1517" s="1"/>
      <c r="BV1517" s="1"/>
      <c r="BW1517" s="1"/>
      <c r="BX1517" s="1"/>
      <c r="BY1517" s="1"/>
      <c r="BZ1517" s="1"/>
      <c r="CA1517" s="1"/>
      <c r="CB1517" s="1"/>
      <c r="CC1517" s="1"/>
      <c r="CD1517" s="1"/>
      <c r="CE1517" s="1"/>
      <c r="CF1517" s="1"/>
      <c r="CG1517" s="1"/>
      <c r="CH1517" s="1"/>
      <c r="CI1517" s="1"/>
      <c r="CJ1517" s="1"/>
      <c r="CK1517" s="1"/>
      <c r="CL1517" s="1"/>
      <c r="CM1517" s="1"/>
      <c r="CN1517" s="1"/>
      <c r="CO1517" s="1"/>
      <c r="CP1517" s="1"/>
      <c r="CQ1517" s="1"/>
      <c r="CR1517" s="1"/>
      <c r="CS1517" s="1"/>
      <c r="CT1517" s="1"/>
      <c r="CU1517" s="1"/>
      <c r="CV1517" s="1"/>
      <c r="CW1517" s="1"/>
    </row>
    <row r="1518" spans="1:101" s="9" customFormat="1" ht="15" customHeight="1">
      <c r="A1518" s="26"/>
      <c r="B1518" s="1"/>
      <c r="D1518" s="3"/>
      <c r="E1518" s="3"/>
      <c r="F1518" s="3"/>
      <c r="G1518" s="3"/>
      <c r="H1518" s="3"/>
      <c r="I1518" s="1"/>
      <c r="J1518" s="1"/>
      <c r="K1518" s="1"/>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1"/>
      <c r="AI1518" s="1"/>
      <c r="AJ1518" s="1"/>
      <c r="AK1518" s="1"/>
      <c r="AL1518" s="1"/>
      <c r="AM1518" s="1"/>
      <c r="AN1518" s="1"/>
      <c r="AO1518" s="1"/>
      <c r="AP1518" s="1"/>
      <c r="AQ1518" s="1"/>
      <c r="AR1518" s="1"/>
      <c r="AS1518" s="1"/>
      <c r="AT1518" s="1"/>
      <c r="AU1518" s="1"/>
      <c r="AV1518" s="1"/>
      <c r="AW1518" s="1"/>
      <c r="AX1518" s="1"/>
      <c r="AY1518" s="1"/>
      <c r="AZ1518" s="1"/>
      <c r="BA1518" s="1"/>
      <c r="BB1518" s="1"/>
      <c r="BC1518" s="1"/>
      <c r="BD1518" s="1"/>
      <c r="BE1518" s="1"/>
      <c r="BF1518" s="1"/>
      <c r="BG1518" s="1"/>
      <c r="BH1518" s="1"/>
      <c r="BI1518" s="1"/>
      <c r="BJ1518" s="1"/>
      <c r="BK1518" s="1"/>
      <c r="BL1518" s="1"/>
      <c r="BM1518" s="1"/>
      <c r="BN1518" s="1"/>
      <c r="BO1518" s="1"/>
      <c r="BP1518" s="1"/>
      <c r="BQ1518" s="1"/>
      <c r="BR1518" s="1"/>
      <c r="BS1518" s="1"/>
      <c r="BT1518" s="1"/>
      <c r="BU1518" s="1"/>
      <c r="BV1518" s="1"/>
      <c r="BW1518" s="1"/>
      <c r="BX1518" s="1"/>
      <c r="BY1518" s="1"/>
      <c r="BZ1518" s="1"/>
      <c r="CA1518" s="1"/>
      <c r="CB1518" s="1"/>
      <c r="CC1518" s="1"/>
      <c r="CD1518" s="1"/>
      <c r="CE1518" s="1"/>
      <c r="CF1518" s="1"/>
      <c r="CG1518" s="1"/>
      <c r="CH1518" s="1"/>
      <c r="CI1518" s="1"/>
      <c r="CJ1518" s="1"/>
      <c r="CK1518" s="1"/>
      <c r="CL1518" s="1"/>
      <c r="CM1518" s="1"/>
      <c r="CN1518" s="1"/>
      <c r="CO1518" s="1"/>
      <c r="CP1518" s="1"/>
      <c r="CQ1518" s="1"/>
      <c r="CR1518" s="1"/>
      <c r="CS1518" s="1"/>
      <c r="CT1518" s="1"/>
      <c r="CU1518" s="1"/>
      <c r="CV1518" s="1"/>
      <c r="CW1518" s="1"/>
    </row>
    <row r="1519" spans="1:101" s="9" customFormat="1" ht="15" customHeight="1">
      <c r="A1519" s="26"/>
      <c r="B1519" s="1"/>
      <c r="D1519" s="3"/>
      <c r="E1519" s="3"/>
      <c r="F1519" s="3"/>
      <c r="G1519" s="3"/>
      <c r="H1519" s="3"/>
      <c r="I1519" s="1"/>
      <c r="J1519" s="1"/>
      <c r="K1519" s="1"/>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1"/>
      <c r="AI1519" s="1"/>
      <c r="AJ1519" s="1"/>
      <c r="AK1519" s="1"/>
      <c r="AL1519" s="1"/>
      <c r="AM1519" s="1"/>
      <c r="AN1519" s="1"/>
      <c r="AO1519" s="1"/>
      <c r="AP1519" s="1"/>
      <c r="AQ1519" s="1"/>
      <c r="AR1519" s="1"/>
      <c r="AS1519" s="1"/>
      <c r="AT1519" s="1"/>
      <c r="AU1519" s="1"/>
      <c r="AV1519" s="1"/>
      <c r="AW1519" s="1"/>
      <c r="AX1519" s="1"/>
      <c r="AY1519" s="1"/>
      <c r="AZ1519" s="1"/>
      <c r="BA1519" s="1"/>
      <c r="BB1519" s="1"/>
      <c r="BC1519" s="1"/>
      <c r="BD1519" s="1"/>
      <c r="BE1519" s="1"/>
      <c r="BF1519" s="1"/>
      <c r="BG1519" s="1"/>
      <c r="BH1519" s="1"/>
      <c r="BI1519" s="1"/>
      <c r="BJ1519" s="1"/>
      <c r="BK1519" s="1"/>
      <c r="BL1519" s="1"/>
      <c r="BM1519" s="1"/>
      <c r="BN1519" s="1"/>
      <c r="BO1519" s="1"/>
      <c r="BP1519" s="1"/>
      <c r="BQ1519" s="1"/>
      <c r="BR1519" s="1"/>
      <c r="BS1519" s="1"/>
      <c r="BT1519" s="1"/>
      <c r="BU1519" s="1"/>
      <c r="BV1519" s="1"/>
      <c r="BW1519" s="1"/>
      <c r="BX1519" s="1"/>
      <c r="BY1519" s="1"/>
      <c r="BZ1519" s="1"/>
      <c r="CA1519" s="1"/>
      <c r="CB1519" s="1"/>
      <c r="CC1519" s="1"/>
      <c r="CD1519" s="1"/>
      <c r="CE1519" s="1"/>
      <c r="CF1519" s="1"/>
      <c r="CG1519" s="1"/>
      <c r="CH1519" s="1"/>
      <c r="CI1519" s="1"/>
      <c r="CJ1519" s="1"/>
      <c r="CK1519" s="1"/>
      <c r="CL1519" s="1"/>
      <c r="CM1519" s="1"/>
      <c r="CN1519" s="1"/>
      <c r="CO1519" s="1"/>
      <c r="CP1519" s="1"/>
      <c r="CQ1519" s="1"/>
      <c r="CR1519" s="1"/>
      <c r="CS1519" s="1"/>
      <c r="CT1519" s="1"/>
      <c r="CU1519" s="1"/>
      <c r="CV1519" s="1"/>
      <c r="CW1519" s="1"/>
    </row>
    <row r="1520" spans="1:101" s="9" customFormat="1" ht="15" customHeight="1">
      <c r="A1520" s="26"/>
      <c r="B1520" s="1"/>
      <c r="D1520" s="3"/>
      <c r="E1520" s="3"/>
      <c r="F1520" s="3"/>
      <c r="G1520" s="3"/>
      <c r="H1520" s="3"/>
      <c r="I1520" s="1"/>
      <c r="J1520" s="1"/>
      <c r="K1520" s="1"/>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1"/>
      <c r="AI1520" s="1"/>
      <c r="AJ1520" s="1"/>
      <c r="AK1520" s="1"/>
      <c r="AL1520" s="1"/>
      <c r="AM1520" s="1"/>
      <c r="AN1520" s="1"/>
      <c r="AO1520" s="1"/>
      <c r="AP1520" s="1"/>
      <c r="AQ1520" s="1"/>
      <c r="AR1520" s="1"/>
      <c r="AS1520" s="1"/>
      <c r="AT1520" s="1"/>
      <c r="AU1520" s="1"/>
      <c r="AV1520" s="1"/>
      <c r="AW1520" s="1"/>
      <c r="AX1520" s="1"/>
      <c r="AY1520" s="1"/>
      <c r="AZ1520" s="1"/>
      <c r="BA1520" s="1"/>
      <c r="BB1520" s="1"/>
      <c r="BC1520" s="1"/>
      <c r="BD1520" s="1"/>
      <c r="BE1520" s="1"/>
      <c r="BF1520" s="1"/>
      <c r="BG1520" s="1"/>
      <c r="BH1520" s="1"/>
      <c r="BI1520" s="1"/>
      <c r="BJ1520" s="1"/>
      <c r="BK1520" s="1"/>
      <c r="BL1520" s="1"/>
      <c r="BM1520" s="1"/>
      <c r="BN1520" s="1"/>
      <c r="BO1520" s="1"/>
      <c r="BP1520" s="1"/>
      <c r="BQ1520" s="1"/>
      <c r="BR1520" s="1"/>
      <c r="BS1520" s="1"/>
      <c r="BT1520" s="1"/>
      <c r="BU1520" s="1"/>
      <c r="BV1520" s="1"/>
      <c r="BW1520" s="1"/>
      <c r="BX1520" s="1"/>
      <c r="BY1520" s="1"/>
      <c r="BZ1520" s="1"/>
      <c r="CA1520" s="1"/>
      <c r="CB1520" s="1"/>
      <c r="CC1520" s="1"/>
      <c r="CD1520" s="1"/>
      <c r="CE1520" s="1"/>
      <c r="CF1520" s="1"/>
      <c r="CG1520" s="1"/>
      <c r="CH1520" s="1"/>
      <c r="CI1520" s="1"/>
      <c r="CJ1520" s="1"/>
      <c r="CK1520" s="1"/>
      <c r="CL1520" s="1"/>
      <c r="CM1520" s="1"/>
      <c r="CN1520" s="1"/>
      <c r="CO1520" s="1"/>
      <c r="CP1520" s="1"/>
      <c r="CQ1520" s="1"/>
      <c r="CR1520" s="1"/>
      <c r="CS1520" s="1"/>
      <c r="CT1520" s="1"/>
      <c r="CU1520" s="1"/>
      <c r="CV1520" s="1"/>
      <c r="CW1520" s="1"/>
    </row>
    <row r="1521" spans="1:101" s="9" customFormat="1" ht="15" customHeight="1">
      <c r="A1521" s="26"/>
      <c r="B1521" s="1"/>
      <c r="D1521" s="3"/>
      <c r="E1521" s="3"/>
      <c r="F1521" s="3"/>
      <c r="G1521" s="3"/>
      <c r="H1521" s="3"/>
      <c r="I1521" s="1"/>
      <c r="J1521" s="1"/>
      <c r="K1521" s="1"/>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1"/>
      <c r="AI1521" s="1"/>
      <c r="AJ1521" s="1"/>
      <c r="AK1521" s="1"/>
      <c r="AL1521" s="1"/>
      <c r="AM1521" s="1"/>
      <c r="AN1521" s="1"/>
      <c r="AO1521" s="1"/>
      <c r="AP1521" s="1"/>
      <c r="AQ1521" s="1"/>
      <c r="AR1521" s="1"/>
      <c r="AS1521" s="1"/>
      <c r="AT1521" s="1"/>
      <c r="AU1521" s="1"/>
      <c r="AV1521" s="1"/>
      <c r="AW1521" s="1"/>
      <c r="AX1521" s="1"/>
      <c r="AY1521" s="1"/>
      <c r="AZ1521" s="1"/>
      <c r="BA1521" s="1"/>
      <c r="BB1521" s="1"/>
      <c r="BC1521" s="1"/>
      <c r="BD1521" s="1"/>
      <c r="BE1521" s="1"/>
      <c r="BF1521" s="1"/>
      <c r="BG1521" s="1"/>
      <c r="BH1521" s="1"/>
      <c r="BI1521" s="1"/>
      <c r="BJ1521" s="1"/>
      <c r="BK1521" s="1"/>
      <c r="BL1521" s="1"/>
      <c r="BM1521" s="1"/>
      <c r="BN1521" s="1"/>
      <c r="BO1521" s="1"/>
      <c r="BP1521" s="1"/>
      <c r="BQ1521" s="1"/>
      <c r="BR1521" s="1"/>
      <c r="BS1521" s="1"/>
      <c r="BT1521" s="1"/>
      <c r="BU1521" s="1"/>
      <c r="BV1521" s="1"/>
      <c r="BW1521" s="1"/>
      <c r="BX1521" s="1"/>
      <c r="BY1521" s="1"/>
      <c r="BZ1521" s="1"/>
      <c r="CA1521" s="1"/>
      <c r="CB1521" s="1"/>
      <c r="CC1521" s="1"/>
      <c r="CD1521" s="1"/>
      <c r="CE1521" s="1"/>
      <c r="CF1521" s="1"/>
      <c r="CG1521" s="1"/>
      <c r="CH1521" s="1"/>
      <c r="CI1521" s="1"/>
      <c r="CJ1521" s="1"/>
      <c r="CK1521" s="1"/>
      <c r="CL1521" s="1"/>
      <c r="CM1521" s="1"/>
      <c r="CN1521" s="1"/>
      <c r="CO1521" s="1"/>
      <c r="CP1521" s="1"/>
      <c r="CQ1521" s="1"/>
      <c r="CR1521" s="1"/>
      <c r="CS1521" s="1"/>
      <c r="CT1521" s="1"/>
      <c r="CU1521" s="1"/>
      <c r="CV1521" s="1"/>
      <c r="CW1521" s="1"/>
    </row>
    <row r="1522" spans="1:101" s="9" customFormat="1" ht="15" customHeight="1">
      <c r="A1522" s="26"/>
      <c r="B1522" s="1"/>
      <c r="D1522" s="3"/>
      <c r="E1522" s="3"/>
      <c r="F1522" s="3"/>
      <c r="G1522" s="3"/>
      <c r="H1522" s="3"/>
      <c r="I1522" s="1"/>
      <c r="J1522" s="1"/>
      <c r="K1522" s="1"/>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1"/>
      <c r="AI1522" s="1"/>
      <c r="AJ1522" s="1"/>
      <c r="AK1522" s="1"/>
      <c r="AL1522" s="1"/>
      <c r="AM1522" s="1"/>
      <c r="AN1522" s="1"/>
      <c r="AO1522" s="1"/>
      <c r="AP1522" s="1"/>
      <c r="AQ1522" s="1"/>
      <c r="AR1522" s="1"/>
      <c r="AS1522" s="1"/>
      <c r="AT1522" s="1"/>
      <c r="AU1522" s="1"/>
      <c r="AV1522" s="1"/>
      <c r="AW1522" s="1"/>
      <c r="AX1522" s="1"/>
      <c r="AY1522" s="1"/>
      <c r="AZ1522" s="1"/>
      <c r="BA1522" s="1"/>
      <c r="BB1522" s="1"/>
      <c r="BC1522" s="1"/>
      <c r="BD1522" s="1"/>
      <c r="BE1522" s="1"/>
      <c r="BF1522" s="1"/>
      <c r="BG1522" s="1"/>
      <c r="BH1522" s="1"/>
      <c r="BI1522" s="1"/>
      <c r="BJ1522" s="1"/>
      <c r="BK1522" s="1"/>
      <c r="BL1522" s="1"/>
      <c r="BM1522" s="1"/>
      <c r="BN1522" s="1"/>
      <c r="BO1522" s="1"/>
      <c r="BP1522" s="1"/>
      <c r="BQ1522" s="1"/>
      <c r="BR1522" s="1"/>
      <c r="BS1522" s="1"/>
      <c r="BT1522" s="1"/>
      <c r="BU1522" s="1"/>
      <c r="BV1522" s="1"/>
      <c r="BW1522" s="1"/>
      <c r="BX1522" s="1"/>
      <c r="BY1522" s="1"/>
      <c r="BZ1522" s="1"/>
      <c r="CA1522" s="1"/>
      <c r="CB1522" s="1"/>
      <c r="CC1522" s="1"/>
      <c r="CD1522" s="1"/>
      <c r="CE1522" s="1"/>
      <c r="CF1522" s="1"/>
      <c r="CG1522" s="1"/>
      <c r="CH1522" s="1"/>
      <c r="CI1522" s="1"/>
      <c r="CJ1522" s="1"/>
      <c r="CK1522" s="1"/>
      <c r="CL1522" s="1"/>
      <c r="CM1522" s="1"/>
      <c r="CN1522" s="1"/>
      <c r="CO1522" s="1"/>
      <c r="CP1522" s="1"/>
      <c r="CQ1522" s="1"/>
      <c r="CR1522" s="1"/>
      <c r="CS1522" s="1"/>
      <c r="CT1522" s="1"/>
      <c r="CU1522" s="1"/>
      <c r="CV1522" s="1"/>
      <c r="CW1522" s="1"/>
    </row>
    <row r="1523" spans="1:101" s="9" customFormat="1" ht="15" customHeight="1">
      <c r="A1523" s="26"/>
      <c r="B1523" s="1"/>
      <c r="D1523" s="3"/>
      <c r="E1523" s="3"/>
      <c r="F1523" s="3"/>
      <c r="G1523" s="3"/>
      <c r="H1523" s="3"/>
      <c r="I1523" s="1"/>
      <c r="J1523" s="1"/>
      <c r="K1523" s="1"/>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1"/>
      <c r="AI1523" s="1"/>
      <c r="AJ1523" s="1"/>
      <c r="AK1523" s="1"/>
      <c r="AL1523" s="1"/>
      <c r="AM1523" s="1"/>
      <c r="AN1523" s="1"/>
      <c r="AO1523" s="1"/>
      <c r="AP1523" s="1"/>
      <c r="AQ1523" s="1"/>
      <c r="AR1523" s="1"/>
      <c r="AS1523" s="1"/>
      <c r="AT1523" s="1"/>
      <c r="AU1523" s="1"/>
      <c r="AV1523" s="1"/>
      <c r="AW1523" s="1"/>
      <c r="AX1523" s="1"/>
      <c r="AY1523" s="1"/>
      <c r="AZ1523" s="1"/>
      <c r="BA1523" s="1"/>
      <c r="BB1523" s="1"/>
      <c r="BC1523" s="1"/>
      <c r="BD1523" s="1"/>
      <c r="BE1523" s="1"/>
      <c r="BF1523" s="1"/>
      <c r="BG1523" s="1"/>
      <c r="BH1523" s="1"/>
      <c r="BI1523" s="1"/>
      <c r="BJ1523" s="1"/>
      <c r="BK1523" s="1"/>
      <c r="BL1523" s="1"/>
      <c r="BM1523" s="1"/>
      <c r="BN1523" s="1"/>
      <c r="BO1523" s="1"/>
      <c r="BP1523" s="1"/>
      <c r="BQ1523" s="1"/>
      <c r="BR1523" s="1"/>
      <c r="BS1523" s="1"/>
      <c r="BT1523" s="1"/>
      <c r="BU1523" s="1"/>
      <c r="BV1523" s="1"/>
      <c r="BW1523" s="1"/>
      <c r="BX1523" s="1"/>
      <c r="BY1523" s="1"/>
      <c r="BZ1523" s="1"/>
      <c r="CA1523" s="1"/>
      <c r="CB1523" s="1"/>
      <c r="CC1523" s="1"/>
      <c r="CD1523" s="1"/>
      <c r="CE1523" s="1"/>
      <c r="CF1523" s="1"/>
      <c r="CG1523" s="1"/>
      <c r="CH1523" s="1"/>
      <c r="CI1523" s="1"/>
      <c r="CJ1523" s="1"/>
      <c r="CK1523" s="1"/>
      <c r="CL1523" s="1"/>
      <c r="CM1523" s="1"/>
      <c r="CN1523" s="1"/>
      <c r="CO1523" s="1"/>
      <c r="CP1523" s="1"/>
      <c r="CQ1523" s="1"/>
      <c r="CR1523" s="1"/>
      <c r="CS1523" s="1"/>
      <c r="CT1523" s="1"/>
      <c r="CU1523" s="1"/>
      <c r="CV1523" s="1"/>
      <c r="CW1523" s="1"/>
    </row>
    <row r="1524" spans="1:101" s="9" customFormat="1" ht="15" customHeight="1">
      <c r="A1524" s="26"/>
      <c r="B1524" s="1"/>
      <c r="D1524" s="3"/>
      <c r="E1524" s="3"/>
      <c r="F1524" s="3"/>
      <c r="G1524" s="3"/>
      <c r="H1524" s="3"/>
      <c r="I1524" s="1"/>
      <c r="J1524" s="1"/>
      <c r="K1524" s="1"/>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1"/>
      <c r="AI1524" s="1"/>
      <c r="AJ1524" s="1"/>
      <c r="AK1524" s="1"/>
      <c r="AL1524" s="1"/>
      <c r="AM1524" s="1"/>
      <c r="AN1524" s="1"/>
      <c r="AO1524" s="1"/>
      <c r="AP1524" s="1"/>
      <c r="AQ1524" s="1"/>
      <c r="AR1524" s="1"/>
      <c r="AS1524" s="1"/>
      <c r="AT1524" s="1"/>
      <c r="AU1524" s="1"/>
      <c r="AV1524" s="1"/>
      <c r="AW1524" s="1"/>
      <c r="AX1524" s="1"/>
      <c r="AY1524" s="1"/>
      <c r="AZ1524" s="1"/>
      <c r="BA1524" s="1"/>
      <c r="BB1524" s="1"/>
      <c r="BC1524" s="1"/>
      <c r="BD1524" s="1"/>
      <c r="BE1524" s="1"/>
      <c r="BF1524" s="1"/>
      <c r="BG1524" s="1"/>
      <c r="BH1524" s="1"/>
      <c r="BI1524" s="1"/>
      <c r="BJ1524" s="1"/>
      <c r="BK1524" s="1"/>
      <c r="BL1524" s="1"/>
      <c r="BM1524" s="1"/>
      <c r="BN1524" s="1"/>
      <c r="BO1524" s="1"/>
      <c r="BP1524" s="1"/>
      <c r="BQ1524" s="1"/>
      <c r="BR1524" s="1"/>
      <c r="BS1524" s="1"/>
      <c r="BT1524" s="1"/>
      <c r="BU1524" s="1"/>
      <c r="BV1524" s="1"/>
      <c r="BW1524" s="1"/>
      <c r="BX1524" s="1"/>
      <c r="BY1524" s="1"/>
      <c r="BZ1524" s="1"/>
      <c r="CA1524" s="1"/>
      <c r="CB1524" s="1"/>
      <c r="CC1524" s="1"/>
      <c r="CD1524" s="1"/>
      <c r="CE1524" s="1"/>
      <c r="CF1524" s="1"/>
      <c r="CG1524" s="1"/>
      <c r="CH1524" s="1"/>
      <c r="CI1524" s="1"/>
      <c r="CJ1524" s="1"/>
      <c r="CK1524" s="1"/>
      <c r="CL1524" s="1"/>
      <c r="CM1524" s="1"/>
      <c r="CN1524" s="1"/>
      <c r="CO1524" s="1"/>
      <c r="CP1524" s="1"/>
      <c r="CQ1524" s="1"/>
      <c r="CR1524" s="1"/>
      <c r="CS1524" s="1"/>
      <c r="CT1524" s="1"/>
      <c r="CU1524" s="1"/>
      <c r="CV1524" s="1"/>
      <c r="CW1524" s="1"/>
    </row>
    <row r="1525" spans="1:101" s="9" customFormat="1" ht="15" customHeight="1">
      <c r="A1525" s="26"/>
      <c r="B1525" s="1"/>
      <c r="D1525" s="3"/>
      <c r="E1525" s="3"/>
      <c r="F1525" s="3"/>
      <c r="G1525" s="3"/>
      <c r="H1525" s="3"/>
      <c r="I1525" s="1"/>
      <c r="J1525" s="1"/>
      <c r="K1525" s="1"/>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1"/>
      <c r="AI1525" s="1"/>
      <c r="AJ1525" s="1"/>
      <c r="AK1525" s="1"/>
      <c r="AL1525" s="1"/>
      <c r="AM1525" s="1"/>
      <c r="AN1525" s="1"/>
      <c r="AO1525" s="1"/>
      <c r="AP1525" s="1"/>
      <c r="AQ1525" s="1"/>
      <c r="AR1525" s="1"/>
      <c r="AS1525" s="1"/>
      <c r="AT1525" s="1"/>
      <c r="AU1525" s="1"/>
      <c r="AV1525" s="1"/>
      <c r="AW1525" s="1"/>
      <c r="AX1525" s="1"/>
      <c r="AY1525" s="1"/>
      <c r="AZ1525" s="1"/>
      <c r="BA1525" s="1"/>
      <c r="BB1525" s="1"/>
      <c r="BC1525" s="1"/>
      <c r="BD1525" s="1"/>
      <c r="BE1525" s="1"/>
      <c r="BF1525" s="1"/>
      <c r="BG1525" s="1"/>
      <c r="BH1525" s="1"/>
      <c r="BI1525" s="1"/>
      <c r="BJ1525" s="1"/>
      <c r="BK1525" s="1"/>
      <c r="BL1525" s="1"/>
      <c r="BM1525" s="1"/>
      <c r="BN1525" s="1"/>
      <c r="BO1525" s="1"/>
      <c r="BP1525" s="1"/>
      <c r="BQ1525" s="1"/>
      <c r="BR1525" s="1"/>
      <c r="BS1525" s="1"/>
      <c r="BT1525" s="1"/>
      <c r="BU1525" s="1"/>
      <c r="BV1525" s="1"/>
      <c r="BW1525" s="1"/>
      <c r="BX1525" s="1"/>
      <c r="BY1525" s="1"/>
      <c r="BZ1525" s="1"/>
      <c r="CA1525" s="1"/>
      <c r="CB1525" s="1"/>
      <c r="CC1525" s="1"/>
      <c r="CD1525" s="1"/>
      <c r="CE1525" s="1"/>
      <c r="CF1525" s="1"/>
      <c r="CG1525" s="1"/>
      <c r="CH1525" s="1"/>
      <c r="CI1525" s="1"/>
      <c r="CJ1525" s="1"/>
      <c r="CK1525" s="1"/>
      <c r="CL1525" s="1"/>
      <c r="CM1525" s="1"/>
      <c r="CN1525" s="1"/>
      <c r="CO1525" s="1"/>
      <c r="CP1525" s="1"/>
      <c r="CQ1525" s="1"/>
      <c r="CR1525" s="1"/>
      <c r="CS1525" s="1"/>
      <c r="CT1525" s="1"/>
      <c r="CU1525" s="1"/>
      <c r="CV1525" s="1"/>
      <c r="CW1525" s="1"/>
    </row>
    <row r="1526" spans="1:101" s="9" customFormat="1" ht="15" customHeight="1">
      <c r="A1526" s="26"/>
      <c r="B1526" s="1"/>
      <c r="D1526" s="3"/>
      <c r="E1526" s="3"/>
      <c r="F1526" s="3"/>
      <c r="G1526" s="3"/>
      <c r="H1526" s="3"/>
      <c r="I1526" s="1"/>
      <c r="J1526" s="1"/>
      <c r="K1526" s="1"/>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1"/>
      <c r="AI1526" s="1"/>
      <c r="AJ1526" s="1"/>
      <c r="AK1526" s="1"/>
      <c r="AL1526" s="1"/>
      <c r="AM1526" s="1"/>
      <c r="AN1526" s="1"/>
      <c r="AO1526" s="1"/>
      <c r="AP1526" s="1"/>
      <c r="AQ1526" s="1"/>
      <c r="AR1526" s="1"/>
      <c r="AS1526" s="1"/>
      <c r="AT1526" s="1"/>
      <c r="AU1526" s="1"/>
      <c r="AV1526" s="1"/>
      <c r="AW1526" s="1"/>
      <c r="AX1526" s="1"/>
      <c r="AY1526" s="1"/>
      <c r="AZ1526" s="1"/>
      <c r="BA1526" s="1"/>
      <c r="BB1526" s="1"/>
      <c r="BC1526" s="1"/>
      <c r="BD1526" s="1"/>
      <c r="BE1526" s="1"/>
      <c r="BF1526" s="1"/>
      <c r="BG1526" s="1"/>
      <c r="BH1526" s="1"/>
      <c r="BI1526" s="1"/>
      <c r="BJ1526" s="1"/>
      <c r="BK1526" s="1"/>
      <c r="BL1526" s="1"/>
      <c r="BM1526" s="1"/>
      <c r="BN1526" s="1"/>
      <c r="BO1526" s="1"/>
      <c r="BP1526" s="1"/>
      <c r="BQ1526" s="1"/>
      <c r="BR1526" s="1"/>
      <c r="BS1526" s="1"/>
      <c r="BT1526" s="1"/>
      <c r="BU1526" s="1"/>
      <c r="BV1526" s="1"/>
      <c r="BW1526" s="1"/>
      <c r="BX1526" s="1"/>
      <c r="BY1526" s="1"/>
      <c r="BZ1526" s="1"/>
      <c r="CA1526" s="1"/>
      <c r="CB1526" s="1"/>
      <c r="CC1526" s="1"/>
      <c r="CD1526" s="1"/>
      <c r="CE1526" s="1"/>
      <c r="CF1526" s="1"/>
      <c r="CG1526" s="1"/>
      <c r="CH1526" s="1"/>
      <c r="CI1526" s="1"/>
      <c r="CJ1526" s="1"/>
      <c r="CK1526" s="1"/>
      <c r="CL1526" s="1"/>
      <c r="CM1526" s="1"/>
      <c r="CN1526" s="1"/>
      <c r="CO1526" s="1"/>
      <c r="CP1526" s="1"/>
      <c r="CQ1526" s="1"/>
      <c r="CR1526" s="1"/>
      <c r="CS1526" s="1"/>
      <c r="CT1526" s="1"/>
      <c r="CU1526" s="1"/>
      <c r="CV1526" s="1"/>
      <c r="CW1526" s="1"/>
    </row>
  </sheetData>
  <mergeCells count="4">
    <mergeCell ref="A4:B4"/>
    <mergeCell ref="B5:B6"/>
    <mergeCell ref="A5:A6"/>
    <mergeCell ref="A2:C2"/>
  </mergeCells>
  <printOptions horizontalCentered="1" verticalCentered="1"/>
  <pageMargins left="0.70866141732283472" right="0.70866141732283472" top="0.74803149606299213" bottom="0.74803149606299213" header="0.31496062992125984" footer="0.59055118110236227"/>
  <pageSetup paperSize="9" scale="80" orientation="portrait" r:id="rId1"/>
  <headerFooter>
    <oddFooter>&amp;L&amp;"Times New Roman,Normal"&amp;10Projet de réhabilitation du Centre Culturel Ngoma à Kisangani&amp;R&amp;"Times New Roman,Normal"&amp;10&amp;P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CX2364"/>
  <sheetViews>
    <sheetView view="pageBreakPreview" zoomScaleNormal="100" zoomScaleSheetLayoutView="100" workbookViewId="0">
      <pane xSplit="2" ySplit="11" topLeftCell="C964" activePane="bottomRight" state="frozen"/>
      <selection pane="bottomRight" sqref="A1:F968"/>
      <selection pane="bottomLeft" activeCell="A12" sqref="A12"/>
      <selection pane="topRight" activeCell="C1" sqref="C1"/>
    </sheetView>
  </sheetViews>
  <sheetFormatPr defaultColWidth="9.140625" defaultRowHeight="15" customHeight="1"/>
  <cols>
    <col min="1" max="1" width="10.7109375" style="31" customWidth="1"/>
    <col min="2" max="2" width="60.7109375" style="31" customWidth="1"/>
    <col min="3" max="3" width="10.7109375" style="48" customWidth="1"/>
    <col min="4" max="5" width="13.28515625" style="49" customWidth="1"/>
    <col min="6" max="6" width="20.7109375" style="50" customWidth="1"/>
    <col min="7" max="7" width="9.140625" style="51"/>
    <col min="8" max="8" width="21.5703125" style="51" customWidth="1"/>
    <col min="9" max="16384" width="9.140625" style="51"/>
  </cols>
  <sheetData>
    <row r="1" spans="1:9" s="31" customFormat="1" ht="17.45">
      <c r="A1" s="153" t="s">
        <v>18</v>
      </c>
      <c r="B1" s="153"/>
      <c r="C1" s="153"/>
      <c r="D1" s="153"/>
      <c r="E1" s="153"/>
      <c r="F1" s="153"/>
    </row>
    <row r="2" spans="1:9" ht="5.0999999999999996" customHeight="1"/>
    <row r="3" spans="1:9" s="52" customFormat="1" ht="18">
      <c r="A3" s="171" t="s">
        <v>19</v>
      </c>
      <c r="B3" s="171"/>
      <c r="C3" s="171"/>
      <c r="D3" s="171"/>
      <c r="E3" s="171"/>
      <c r="F3" s="171"/>
    </row>
    <row r="4" spans="1:9" s="52" customFormat="1" ht="18">
      <c r="A4" s="171" t="s">
        <v>20</v>
      </c>
      <c r="B4" s="171"/>
      <c r="C4" s="171"/>
      <c r="D4" s="171"/>
      <c r="E4" s="171"/>
      <c r="F4" s="171"/>
    </row>
    <row r="5" spans="1:9" s="31" customFormat="1" ht="45.75" customHeight="1">
      <c r="A5" s="155" t="s">
        <v>21</v>
      </c>
      <c r="B5" s="155"/>
      <c r="C5" s="155"/>
      <c r="D5" s="155"/>
      <c r="E5" s="155"/>
      <c r="F5" s="155"/>
    </row>
    <row r="8" spans="1:9" s="52" customFormat="1" ht="19.899999999999999" customHeight="1">
      <c r="A8" s="169" t="s">
        <v>22</v>
      </c>
      <c r="B8" s="169"/>
      <c r="C8" s="169"/>
      <c r="D8" s="169"/>
      <c r="E8" s="169"/>
      <c r="F8" s="169"/>
    </row>
    <row r="9" spans="1:9" s="31" customFormat="1" ht="15" customHeight="1">
      <c r="A9" s="58"/>
      <c r="B9" s="58"/>
      <c r="C9" s="59"/>
      <c r="D9" s="60"/>
      <c r="E9" s="60"/>
      <c r="F9" s="6"/>
    </row>
    <row r="10" spans="1:9" s="31" customFormat="1" ht="15" customHeight="1">
      <c r="A10" s="172" t="s">
        <v>23</v>
      </c>
      <c r="B10" s="173" t="s">
        <v>24</v>
      </c>
      <c r="C10" s="174" t="s">
        <v>25</v>
      </c>
      <c r="D10" s="175" t="s">
        <v>26</v>
      </c>
      <c r="E10" s="176" t="s">
        <v>27</v>
      </c>
      <c r="F10" s="176" t="s">
        <v>28</v>
      </c>
    </row>
    <row r="11" spans="1:9" s="64" customFormat="1" ht="30" customHeight="1">
      <c r="A11" s="172"/>
      <c r="B11" s="173"/>
      <c r="C11" s="174"/>
      <c r="D11" s="175"/>
      <c r="E11" s="177"/>
      <c r="F11" s="177"/>
    </row>
    <row r="12" spans="1:9" s="66" customFormat="1" ht="16.5" customHeight="1">
      <c r="A12" s="62"/>
      <c r="B12" s="61"/>
      <c r="C12" s="58"/>
      <c r="D12" s="49"/>
      <c r="E12" s="49"/>
      <c r="F12" s="65"/>
    </row>
    <row r="13" spans="1:9" s="73" customFormat="1" ht="14.45">
      <c r="A13" s="67" t="s">
        <v>29</v>
      </c>
      <c r="B13" s="68" t="s">
        <v>30</v>
      </c>
      <c r="C13" s="69"/>
      <c r="D13" s="70"/>
      <c r="E13" s="71"/>
      <c r="F13" s="71"/>
      <c r="G13" s="72"/>
      <c r="H13" s="72"/>
      <c r="I13" s="72"/>
    </row>
    <row r="14" spans="1:9" s="73" customFormat="1" ht="94.9" customHeight="1">
      <c r="A14" s="74"/>
      <c r="B14" s="74" t="s">
        <v>31</v>
      </c>
      <c r="C14" s="75" t="s">
        <v>32</v>
      </c>
      <c r="D14" s="70">
        <v>1</v>
      </c>
      <c r="E14" s="71"/>
      <c r="F14" s="71">
        <f>D14*E14</f>
        <v>0</v>
      </c>
      <c r="G14" s="72"/>
      <c r="H14" s="72"/>
      <c r="I14" s="72"/>
    </row>
    <row r="15" spans="1:9" s="31" customFormat="1" ht="15" customHeight="1">
      <c r="A15" s="68"/>
      <c r="B15" s="76" t="s">
        <v>33</v>
      </c>
      <c r="C15" s="77"/>
      <c r="D15" s="5"/>
      <c r="E15" s="6"/>
      <c r="F15" s="5">
        <f>SUM(F14)</f>
        <v>0</v>
      </c>
    </row>
    <row r="16" spans="1:9" s="31" customFormat="1" ht="15" customHeight="1">
      <c r="A16" s="67"/>
      <c r="B16" s="67"/>
      <c r="C16" s="75"/>
      <c r="D16" s="5"/>
      <c r="E16" s="6"/>
      <c r="F16" s="6"/>
    </row>
    <row r="17" spans="1:102" s="73" customFormat="1" ht="14.45">
      <c r="A17" s="67">
        <v>1</v>
      </c>
      <c r="B17" s="68" t="s">
        <v>34</v>
      </c>
      <c r="C17" s="69"/>
      <c r="D17" s="70"/>
      <c r="E17" s="71"/>
      <c r="F17" s="71"/>
      <c r="G17" s="72"/>
      <c r="H17" s="72"/>
      <c r="I17" s="72"/>
    </row>
    <row r="18" spans="1:102" s="31" customFormat="1" ht="12.95">
      <c r="A18" s="67"/>
      <c r="B18" s="67" t="s">
        <v>35</v>
      </c>
      <c r="C18" s="75"/>
      <c r="D18" s="6"/>
      <c r="E18" s="6"/>
      <c r="F18" s="6"/>
      <c r="G18" s="78"/>
      <c r="H18" s="78"/>
    </row>
    <row r="19" spans="1:102" s="79" customFormat="1" ht="15" customHeight="1">
      <c r="A19" s="30" t="s">
        <v>36</v>
      </c>
      <c r="B19" s="30" t="s">
        <v>37</v>
      </c>
      <c r="C19" s="75" t="s">
        <v>32</v>
      </c>
      <c r="D19" s="6">
        <v>1</v>
      </c>
      <c r="E19" s="71"/>
      <c r="F19" s="71">
        <f>+E19*D19</f>
        <v>0</v>
      </c>
    </row>
    <row r="20" spans="1:102" s="31" customFormat="1" ht="12.95">
      <c r="A20" s="30" t="s">
        <v>38</v>
      </c>
      <c r="B20" s="30" t="s">
        <v>39</v>
      </c>
      <c r="C20" s="75" t="s">
        <v>32</v>
      </c>
      <c r="D20" s="6">
        <v>1</v>
      </c>
      <c r="E20" s="71"/>
      <c r="F20" s="71">
        <f>+E20*D20</f>
        <v>0</v>
      </c>
      <c r="G20" s="78"/>
      <c r="H20" s="78"/>
    </row>
    <row r="21" spans="1:102" s="80" customFormat="1" ht="15" customHeight="1">
      <c r="A21" s="30" t="s">
        <v>40</v>
      </c>
      <c r="B21" s="30" t="s">
        <v>41</v>
      </c>
      <c r="C21" s="75" t="s">
        <v>32</v>
      </c>
      <c r="D21" s="6">
        <v>1</v>
      </c>
      <c r="E21" s="6"/>
      <c r="F21" s="6">
        <f>E21*D21</f>
        <v>0</v>
      </c>
    </row>
    <row r="22" spans="1:102" s="80" customFormat="1" ht="15" customHeight="1">
      <c r="A22" s="30" t="s">
        <v>42</v>
      </c>
      <c r="B22" s="30" t="s">
        <v>43</v>
      </c>
      <c r="C22" s="75" t="s">
        <v>32</v>
      </c>
      <c r="D22" s="6">
        <v>1</v>
      </c>
      <c r="E22" s="6"/>
      <c r="F22" s="6">
        <f>E22*D22</f>
        <v>0</v>
      </c>
    </row>
    <row r="23" spans="1:102" s="31" customFormat="1" ht="12.95">
      <c r="A23" s="67"/>
      <c r="B23" s="67" t="s">
        <v>44</v>
      </c>
      <c r="C23" s="75"/>
      <c r="D23" s="6"/>
      <c r="E23" s="6"/>
      <c r="F23" s="6"/>
      <c r="G23" s="78"/>
      <c r="H23" s="78"/>
    </row>
    <row r="24" spans="1:102" s="31" customFormat="1" ht="12.95">
      <c r="A24" s="30" t="s">
        <v>45</v>
      </c>
      <c r="B24" s="30" t="s">
        <v>46</v>
      </c>
      <c r="C24" s="75" t="s">
        <v>47</v>
      </c>
      <c r="D24" s="6">
        <f>1.6*2*(2+4+4)+(2*2*0.4)</f>
        <v>33.6</v>
      </c>
      <c r="E24" s="6"/>
      <c r="F24" s="6">
        <f t="shared" ref="F24:F36" si="0">E24*D24</f>
        <v>0</v>
      </c>
      <c r="G24" s="78"/>
      <c r="H24" s="78"/>
    </row>
    <row r="25" spans="1:102" s="31" customFormat="1" ht="12.95">
      <c r="A25" s="30" t="s">
        <v>48</v>
      </c>
      <c r="B25" s="30" t="s">
        <v>49</v>
      </c>
      <c r="C25" s="75" t="s">
        <v>47</v>
      </c>
      <c r="D25" s="6">
        <f>2*(40+15)*5.4</f>
        <v>594</v>
      </c>
      <c r="E25" s="6"/>
      <c r="F25" s="6">
        <f t="shared" si="0"/>
        <v>0</v>
      </c>
      <c r="G25" s="78"/>
      <c r="H25" s="78"/>
    </row>
    <row r="26" spans="1:102" s="31" customFormat="1" ht="12.95">
      <c r="A26" s="30" t="s">
        <v>50</v>
      </c>
      <c r="B26" s="30" t="s">
        <v>51</v>
      </c>
      <c r="C26" s="75" t="s">
        <v>47</v>
      </c>
      <c r="D26" s="6">
        <f>355.33-(0.18*8)+160+104.42+16.36</f>
        <v>634.66999999999996</v>
      </c>
      <c r="E26" s="6"/>
      <c r="F26" s="6">
        <f t="shared" si="0"/>
        <v>0</v>
      </c>
      <c r="G26" s="78"/>
      <c r="H26" s="78"/>
    </row>
    <row r="27" spans="1:102" s="31" customFormat="1" ht="12.95">
      <c r="A27" s="30" t="s">
        <v>52</v>
      </c>
      <c r="B27" s="30" t="s">
        <v>53</v>
      </c>
      <c r="C27" s="75" t="s">
        <v>54</v>
      </c>
      <c r="D27" s="6">
        <f>((1*1.2*3)+(2*3*2)+(0.9*2.1)+((0.66+0.7)*3)+(2.4*0.9))*0.2</f>
        <v>4.7460000000000004</v>
      </c>
      <c r="E27" s="6"/>
      <c r="F27" s="6">
        <f t="shared" si="0"/>
        <v>0</v>
      </c>
      <c r="G27" s="78"/>
      <c r="H27" s="78"/>
    </row>
    <row r="28" spans="1:102" s="31" customFormat="1" ht="26.1">
      <c r="A28" s="30" t="s">
        <v>55</v>
      </c>
      <c r="B28" s="30" t="s">
        <v>56</v>
      </c>
      <c r="C28" s="75" t="s">
        <v>32</v>
      </c>
      <c r="D28" s="6">
        <v>1</v>
      </c>
      <c r="E28" s="81"/>
      <c r="F28" s="6">
        <f t="shared" si="0"/>
        <v>0</v>
      </c>
      <c r="G28" s="78"/>
      <c r="H28" s="78"/>
    </row>
    <row r="29" spans="1:102" s="6" customFormat="1" ht="26.1">
      <c r="A29" s="30" t="s">
        <v>57</v>
      </c>
      <c r="B29" s="30" t="s">
        <v>58</v>
      </c>
      <c r="C29" s="75" t="s">
        <v>47</v>
      </c>
      <c r="D29" s="6">
        <f>498.61-(0.18*10)+(0.9*(21.74+8.55+10.79+11.43+1.75))+(12.25*2.5)+(2.5*((3.15*6)+1.5+6.2))+41.48</f>
        <v>684.24900000000002</v>
      </c>
      <c r="E29" s="81"/>
      <c r="F29" s="6">
        <f t="shared" si="0"/>
        <v>0</v>
      </c>
      <c r="G29" s="80"/>
      <c r="H29" s="80"/>
      <c r="I29" s="80"/>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row>
    <row r="30" spans="1:102" s="31" customFormat="1" ht="15" customHeight="1">
      <c r="A30" s="30" t="s">
        <v>59</v>
      </c>
      <c r="B30" s="82" t="s">
        <v>60</v>
      </c>
      <c r="C30" s="75" t="s">
        <v>32</v>
      </c>
      <c r="D30" s="6">
        <v>1</v>
      </c>
      <c r="E30" s="6"/>
      <c r="F30" s="6">
        <f>D30*E30</f>
        <v>0</v>
      </c>
    </row>
    <row r="31" spans="1:102" s="6" customFormat="1" ht="26.1">
      <c r="A31" s="30" t="s">
        <v>61</v>
      </c>
      <c r="B31" s="30" t="s">
        <v>62</v>
      </c>
      <c r="C31" s="75" t="s">
        <v>32</v>
      </c>
      <c r="D31" s="6">
        <v>1</v>
      </c>
      <c r="E31" s="81"/>
      <c r="F31" s="6">
        <f t="shared" si="0"/>
        <v>0</v>
      </c>
      <c r="G31" s="80"/>
      <c r="H31" s="80"/>
      <c r="I31" s="80"/>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row>
    <row r="32" spans="1:102" s="6" customFormat="1" ht="12.95">
      <c r="A32" s="30" t="s">
        <v>63</v>
      </c>
      <c r="B32" s="30" t="s">
        <v>64</v>
      </c>
      <c r="C32" s="75" t="s">
        <v>32</v>
      </c>
      <c r="D32" s="6">
        <v>1</v>
      </c>
      <c r="F32" s="6">
        <f t="shared" si="0"/>
        <v>0</v>
      </c>
      <c r="G32" s="80"/>
      <c r="H32" s="80"/>
      <c r="I32" s="80"/>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row>
    <row r="33" spans="1:102" s="31" customFormat="1" ht="12.95">
      <c r="A33" s="30" t="s">
        <v>65</v>
      </c>
      <c r="B33" s="30" t="s">
        <v>66</v>
      </c>
      <c r="C33" s="75" t="s">
        <v>32</v>
      </c>
      <c r="D33" s="6">
        <v>1</v>
      </c>
      <c r="E33" s="6"/>
      <c r="F33" s="6">
        <f t="shared" si="0"/>
        <v>0</v>
      </c>
      <c r="G33" s="78"/>
      <c r="H33" s="78"/>
    </row>
    <row r="34" spans="1:102" s="31" customFormat="1" ht="12.95">
      <c r="A34" s="30" t="s">
        <v>67</v>
      </c>
      <c r="B34" s="30" t="s">
        <v>68</v>
      </c>
      <c r="C34" s="75" t="s">
        <v>32</v>
      </c>
      <c r="D34" s="6">
        <v>1</v>
      </c>
      <c r="E34" s="6"/>
      <c r="F34" s="6">
        <f t="shared" si="0"/>
        <v>0</v>
      </c>
      <c r="G34" s="78"/>
      <c r="H34" s="78"/>
    </row>
    <row r="35" spans="1:102" s="6" customFormat="1" ht="26.1">
      <c r="A35" s="30" t="s">
        <v>69</v>
      </c>
      <c r="B35" s="30" t="s">
        <v>70</v>
      </c>
      <c r="C35" s="75" t="s">
        <v>54</v>
      </c>
      <c r="D35" s="6">
        <f>0.47*2.08*1.2/2*2</f>
        <v>1.1731199999999999</v>
      </c>
      <c r="E35" s="81"/>
      <c r="F35" s="6">
        <f t="shared" si="0"/>
        <v>0</v>
      </c>
      <c r="G35" s="80"/>
      <c r="H35" s="80"/>
      <c r="I35" s="80"/>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row>
    <row r="36" spans="1:102" s="31" customFormat="1" ht="12.95">
      <c r="A36" s="30" t="s">
        <v>71</v>
      </c>
      <c r="B36" s="30" t="s">
        <v>72</v>
      </c>
      <c r="C36" s="75" t="s">
        <v>47</v>
      </c>
      <c r="D36" s="6">
        <f>40*0.25</f>
        <v>10</v>
      </c>
      <c r="E36" s="6"/>
      <c r="F36" s="6">
        <f t="shared" si="0"/>
        <v>0</v>
      </c>
      <c r="G36" s="78"/>
      <c r="H36" s="78"/>
    </row>
    <row r="37" spans="1:102" s="31" customFormat="1" ht="15" customHeight="1">
      <c r="A37" s="68"/>
      <c r="B37" s="76" t="s">
        <v>73</v>
      </c>
      <c r="C37" s="77"/>
      <c r="D37" s="5"/>
      <c r="E37" s="6"/>
      <c r="F37" s="5">
        <f>SUM(F20:F36)</f>
        <v>0</v>
      </c>
    </row>
    <row r="38" spans="1:102" s="83" customFormat="1" ht="12.95">
      <c r="A38" s="31"/>
      <c r="B38" s="31"/>
      <c r="C38" s="48"/>
      <c r="D38" s="49"/>
      <c r="E38" s="49"/>
      <c r="F38" s="50"/>
      <c r="G38" s="51"/>
      <c r="H38" s="51"/>
    </row>
    <row r="39" spans="1:102" s="89" customFormat="1" ht="25.15" customHeight="1">
      <c r="A39" s="84"/>
      <c r="B39" s="85" t="s">
        <v>74</v>
      </c>
      <c r="C39" s="86"/>
      <c r="D39" s="87"/>
      <c r="E39" s="88"/>
      <c r="F39" s="88">
        <f>SUM(F37,F15)</f>
        <v>0</v>
      </c>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row>
    <row r="40" spans="1:102" s="31" customFormat="1" ht="15" customHeight="1">
      <c r="A40" s="58"/>
      <c r="C40" s="48"/>
      <c r="D40" s="49"/>
      <c r="E40" s="6"/>
      <c r="F40" s="6"/>
      <c r="G40" s="78"/>
      <c r="H40" s="78"/>
    </row>
    <row r="41" spans="1:102" s="94" customFormat="1" ht="67.900000000000006" customHeight="1">
      <c r="A41" s="90"/>
      <c r="B41" s="90"/>
      <c r="C41" s="91"/>
      <c r="D41" s="92"/>
      <c r="E41" s="156"/>
      <c r="F41" s="156"/>
      <c r="G41" s="93"/>
      <c r="H41" s="93"/>
    </row>
    <row r="43" spans="1:102" s="52" customFormat="1" ht="19.899999999999999" customHeight="1">
      <c r="A43" s="169" t="s">
        <v>75</v>
      </c>
      <c r="B43" s="169"/>
      <c r="C43" s="169"/>
      <c r="D43" s="169"/>
      <c r="E43" s="169"/>
      <c r="F43" s="169"/>
    </row>
    <row r="44" spans="1:102" s="66" customFormat="1" ht="16.5" customHeight="1">
      <c r="A44" s="62"/>
      <c r="B44" s="61"/>
      <c r="C44" s="58"/>
      <c r="D44" s="49"/>
      <c r="E44" s="49"/>
      <c r="F44" s="65"/>
    </row>
    <row r="45" spans="1:102" s="52" customFormat="1" ht="19.899999999999999" customHeight="1">
      <c r="A45" s="162" t="s">
        <v>76</v>
      </c>
      <c r="B45" s="162"/>
      <c r="C45" s="162"/>
      <c r="D45" s="162"/>
      <c r="E45" s="162"/>
      <c r="F45" s="162"/>
    </row>
    <row r="46" spans="1:102" s="66" customFormat="1" ht="16.5" customHeight="1">
      <c r="A46" s="62"/>
      <c r="B46" s="61"/>
      <c r="C46" s="58"/>
      <c r="D46" s="49"/>
      <c r="E46" s="49"/>
      <c r="F46" s="65"/>
    </row>
    <row r="47" spans="1:102" s="97" customFormat="1" ht="14.45">
      <c r="A47" s="67" t="s">
        <v>77</v>
      </c>
      <c r="B47" s="68" t="s">
        <v>78</v>
      </c>
      <c r="C47" s="62"/>
      <c r="D47" s="70"/>
      <c r="E47" s="71"/>
      <c r="F47" s="71"/>
    </row>
    <row r="48" spans="1:102" s="96" customFormat="1" ht="14.45">
      <c r="A48" s="67" t="s">
        <v>36</v>
      </c>
      <c r="B48" s="67" t="s">
        <v>79</v>
      </c>
      <c r="C48" s="62"/>
      <c r="D48" s="98"/>
      <c r="E48" s="71"/>
      <c r="F48" s="71"/>
    </row>
    <row r="49" spans="1:6" s="96" customFormat="1" ht="55.9" customHeight="1">
      <c r="A49" s="74"/>
      <c r="B49" s="74" t="s">
        <v>80</v>
      </c>
      <c r="C49" s="75" t="s">
        <v>54</v>
      </c>
      <c r="D49" s="98">
        <f>(2.8*1.35*0.45)+(0.5*2.8*0.5)+(0.5*14.36*0.5)+(0.5*12.85*0.5)+(2.87*0.5*0.5*3)</f>
        <v>11.356</v>
      </c>
      <c r="E49" s="71"/>
      <c r="F49" s="71"/>
    </row>
    <row r="50" spans="1:6" s="96" customFormat="1" ht="14.45">
      <c r="A50" s="67" t="s">
        <v>38</v>
      </c>
      <c r="B50" s="67" t="s">
        <v>81</v>
      </c>
      <c r="C50" s="62"/>
      <c r="D50" s="98"/>
      <c r="E50" s="71"/>
      <c r="F50" s="71"/>
    </row>
    <row r="51" spans="1:6" s="96" customFormat="1" ht="55.9" customHeight="1">
      <c r="A51" s="74"/>
      <c r="B51" s="74" t="s">
        <v>82</v>
      </c>
      <c r="C51" s="75" t="s">
        <v>54</v>
      </c>
      <c r="D51" s="98">
        <f>((12.52+3.22)*1.4)+(1.1*2.87*3)</f>
        <v>31.506999999999998</v>
      </c>
      <c r="E51" s="71"/>
      <c r="F51" s="71"/>
    </row>
    <row r="52" spans="1:6" s="96" customFormat="1" ht="14.45">
      <c r="A52" s="68"/>
      <c r="B52" s="76" t="s">
        <v>73</v>
      </c>
      <c r="C52" s="77"/>
      <c r="D52" s="18"/>
      <c r="E52" s="19"/>
      <c r="F52" s="18"/>
    </row>
    <row r="53" spans="1:6" s="96" customFormat="1" ht="14.45">
      <c r="A53" s="67"/>
      <c r="B53" s="67"/>
      <c r="C53" s="75"/>
      <c r="D53" s="18"/>
      <c r="E53" s="19"/>
      <c r="F53" s="19"/>
    </row>
    <row r="54" spans="1:6" s="96" customFormat="1" ht="14.45">
      <c r="A54" s="67">
        <v>2</v>
      </c>
      <c r="B54" s="68" t="s">
        <v>83</v>
      </c>
      <c r="C54" s="48"/>
      <c r="D54" s="99"/>
      <c r="E54" s="19"/>
      <c r="F54" s="19"/>
    </row>
    <row r="55" spans="1:6" s="96" customFormat="1" ht="14.45">
      <c r="A55" s="67" t="s">
        <v>84</v>
      </c>
      <c r="B55" s="67" t="s">
        <v>85</v>
      </c>
      <c r="C55" s="62"/>
      <c r="D55" s="19"/>
      <c r="E55" s="71"/>
      <c r="F55" s="71"/>
    </row>
    <row r="56" spans="1:6" s="96" customFormat="1" ht="14.45">
      <c r="A56" s="74"/>
      <c r="B56" s="74" t="s">
        <v>86</v>
      </c>
      <c r="C56" s="75" t="s">
        <v>54</v>
      </c>
      <c r="D56" s="19">
        <f>0.83*0.1*2</f>
        <v>0.16600000000000001</v>
      </c>
      <c r="E56" s="71"/>
      <c r="F56" s="71"/>
    </row>
    <row r="57" spans="1:6" s="96" customFormat="1" ht="14.45">
      <c r="A57" s="67" t="s">
        <v>87</v>
      </c>
      <c r="B57" s="67" t="s">
        <v>88</v>
      </c>
      <c r="C57" s="100"/>
      <c r="D57" s="19"/>
      <c r="E57" s="71"/>
      <c r="F57" s="71"/>
    </row>
    <row r="58" spans="1:6" s="96" customFormat="1" ht="26.1">
      <c r="A58" s="74" t="s">
        <v>89</v>
      </c>
      <c r="B58" s="74" t="s">
        <v>90</v>
      </c>
      <c r="C58" s="75" t="s">
        <v>54</v>
      </c>
      <c r="D58" s="19">
        <f>0.83*1*2</f>
        <v>1.66</v>
      </c>
      <c r="E58" s="81"/>
      <c r="F58" s="71"/>
    </row>
    <row r="59" spans="1:6" s="96" customFormat="1" ht="39">
      <c r="A59" s="74" t="s">
        <v>91</v>
      </c>
      <c r="B59" s="74" t="s">
        <v>92</v>
      </c>
      <c r="C59" s="75" t="s">
        <v>54</v>
      </c>
      <c r="D59" s="19">
        <f>(0.18*3.05)+(0.06*0.35*2)</f>
        <v>0.59099999999999997</v>
      </c>
      <c r="E59" s="81"/>
      <c r="F59" s="71"/>
    </row>
    <row r="60" spans="1:6" s="96" customFormat="1" ht="14.45">
      <c r="A60" s="67" t="s">
        <v>93</v>
      </c>
      <c r="B60" s="67" t="s">
        <v>94</v>
      </c>
      <c r="C60" s="62"/>
      <c r="D60" s="19"/>
      <c r="E60" s="71"/>
      <c r="F60" s="71"/>
    </row>
    <row r="61" spans="1:6" s="96" customFormat="1" ht="26.1">
      <c r="A61" s="74" t="s">
        <v>95</v>
      </c>
      <c r="B61" s="74" t="s">
        <v>96</v>
      </c>
      <c r="C61" s="75" t="s">
        <v>32</v>
      </c>
      <c r="D61" s="19">
        <v>1</v>
      </c>
      <c r="E61" s="71"/>
      <c r="F61" s="71"/>
    </row>
    <row r="62" spans="1:6" s="96" customFormat="1" ht="14.45">
      <c r="A62" s="68"/>
      <c r="B62" s="76" t="s">
        <v>97</v>
      </c>
      <c r="C62" s="77"/>
      <c r="D62" s="18"/>
      <c r="E62" s="19"/>
      <c r="F62" s="18"/>
    </row>
    <row r="63" spans="1:6" s="96" customFormat="1" ht="14.45">
      <c r="A63" s="67"/>
      <c r="B63" s="67"/>
      <c r="C63" s="75"/>
      <c r="D63" s="18"/>
      <c r="E63" s="19"/>
      <c r="F63" s="19"/>
    </row>
    <row r="64" spans="1:6" s="96" customFormat="1" ht="14.45">
      <c r="A64" s="67">
        <v>3</v>
      </c>
      <c r="B64" s="68" t="s">
        <v>98</v>
      </c>
      <c r="C64" s="48"/>
      <c r="D64" s="18"/>
      <c r="E64" s="19"/>
      <c r="F64" s="19"/>
    </row>
    <row r="65" spans="1:97" s="96" customFormat="1" ht="14.45">
      <c r="A65" s="67" t="s">
        <v>99</v>
      </c>
      <c r="B65" s="67" t="s">
        <v>100</v>
      </c>
      <c r="C65" s="75"/>
      <c r="D65" s="19"/>
      <c r="E65" s="71"/>
      <c r="F65" s="71"/>
    </row>
    <row r="66" spans="1:97" s="96" customFormat="1" ht="26.1">
      <c r="A66" s="74" t="s">
        <v>101</v>
      </c>
      <c r="B66" s="74" t="s">
        <v>102</v>
      </c>
      <c r="C66" s="75" t="s">
        <v>103</v>
      </c>
      <c r="D66" s="19">
        <f>(0.8*22)*9</f>
        <v>158.4</v>
      </c>
      <c r="E66" s="71"/>
      <c r="F66" s="71"/>
    </row>
    <row r="67" spans="1:97" s="96" customFormat="1" ht="14.45">
      <c r="A67" s="67" t="s">
        <v>104</v>
      </c>
      <c r="B67" s="67" t="s">
        <v>105</v>
      </c>
      <c r="C67" s="62"/>
      <c r="D67" s="70"/>
      <c r="E67" s="71"/>
      <c r="F67" s="71"/>
    </row>
    <row r="68" spans="1:97" s="96" customFormat="1" ht="14.45">
      <c r="A68" s="74" t="s">
        <v>106</v>
      </c>
      <c r="B68" s="74" t="s">
        <v>107</v>
      </c>
      <c r="C68" s="75" t="s">
        <v>47</v>
      </c>
      <c r="D68" s="70">
        <f>115+615+115</f>
        <v>845</v>
      </c>
      <c r="E68" s="71"/>
      <c r="F68" s="71"/>
    </row>
    <row r="69" spans="1:97" s="96" customFormat="1" ht="14.45">
      <c r="A69" s="68"/>
      <c r="B69" s="76" t="s">
        <v>108</v>
      </c>
      <c r="C69" s="77"/>
      <c r="D69" s="18"/>
      <c r="E69" s="19"/>
      <c r="F69" s="18"/>
    </row>
    <row r="70" spans="1:97" s="96" customFormat="1" ht="14.45">
      <c r="A70" s="31"/>
      <c r="B70" s="31"/>
      <c r="C70" s="48"/>
      <c r="D70" s="19"/>
      <c r="E70" s="19"/>
      <c r="F70" s="18"/>
    </row>
    <row r="71" spans="1:97" s="89" customFormat="1" ht="15" customHeight="1">
      <c r="A71" s="101"/>
      <c r="B71" s="102" t="s">
        <v>109</v>
      </c>
      <c r="C71" s="103"/>
      <c r="D71" s="104"/>
      <c r="E71" s="105"/>
      <c r="F71" s="105">
        <f>F69+F62+F52</f>
        <v>0</v>
      </c>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row>
    <row r="72" spans="1:97" s="31" customFormat="1" ht="15" customHeight="1">
      <c r="A72" s="58"/>
      <c r="C72" s="106"/>
      <c r="D72" s="49"/>
      <c r="E72" s="6"/>
      <c r="F72" s="6"/>
    </row>
    <row r="73" spans="1:97" s="52" customFormat="1" ht="19.899999999999999" customHeight="1">
      <c r="A73" s="162" t="s">
        <v>110</v>
      </c>
      <c r="B73" s="162"/>
      <c r="C73" s="162"/>
      <c r="D73" s="162"/>
      <c r="E73" s="162"/>
      <c r="F73" s="162"/>
    </row>
    <row r="74" spans="1:97" s="31" customFormat="1" ht="15" customHeight="1">
      <c r="A74" s="58"/>
      <c r="B74" s="58"/>
      <c r="C74" s="59"/>
      <c r="D74" s="49"/>
      <c r="E74" s="6"/>
      <c r="F74" s="6"/>
    </row>
    <row r="75" spans="1:97" s="31" customFormat="1" ht="15" customHeight="1">
      <c r="A75" s="67">
        <v>1</v>
      </c>
      <c r="B75" s="68" t="s">
        <v>111</v>
      </c>
      <c r="C75" s="48"/>
      <c r="D75" s="49"/>
      <c r="E75" s="6"/>
      <c r="F75" s="6"/>
    </row>
    <row r="76" spans="1:97" s="31" customFormat="1" ht="15" customHeight="1">
      <c r="A76" s="67" t="s">
        <v>36</v>
      </c>
      <c r="B76" s="67" t="s">
        <v>112</v>
      </c>
      <c r="C76" s="75"/>
      <c r="D76" s="6"/>
      <c r="E76" s="6"/>
      <c r="F76" s="6">
        <f t="shared" ref="F76:F85" si="1">E76*D76</f>
        <v>0</v>
      </c>
    </row>
    <row r="77" spans="1:97" s="31" customFormat="1" ht="15" customHeight="1">
      <c r="A77" s="67"/>
      <c r="B77" s="67" t="s">
        <v>113</v>
      </c>
      <c r="C77" s="75"/>
      <c r="D77" s="6"/>
      <c r="E77" s="6"/>
      <c r="F77" s="6">
        <f t="shared" si="1"/>
        <v>0</v>
      </c>
    </row>
    <row r="78" spans="1:97" s="31" customFormat="1" ht="15" customHeight="1">
      <c r="A78" s="30" t="s">
        <v>114</v>
      </c>
      <c r="B78" s="30" t="s">
        <v>115</v>
      </c>
      <c r="C78" s="75" t="s">
        <v>54</v>
      </c>
      <c r="D78" s="6">
        <f>0.1*2.55*(4+3.35+2.35+2+3.15)</f>
        <v>3.7867500000000001</v>
      </c>
      <c r="E78" s="6"/>
      <c r="F78" s="6">
        <f t="shared" si="1"/>
        <v>0</v>
      </c>
    </row>
    <row r="79" spans="1:97" s="6" customFormat="1" ht="15" customHeight="1">
      <c r="A79" s="30" t="s">
        <v>116</v>
      </c>
      <c r="B79" s="30" t="s">
        <v>117</v>
      </c>
      <c r="C79" s="75" t="s">
        <v>47</v>
      </c>
      <c r="D79" s="6">
        <f>0.66*2*16</f>
        <v>21.12</v>
      </c>
      <c r="F79" s="6">
        <f t="shared" si="1"/>
        <v>0</v>
      </c>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row>
    <row r="80" spans="1:97" s="31" customFormat="1" ht="15" customHeight="1">
      <c r="A80" s="67" t="s">
        <v>38</v>
      </c>
      <c r="B80" s="67" t="s">
        <v>118</v>
      </c>
      <c r="C80" s="75"/>
      <c r="D80" s="6"/>
      <c r="E80" s="6"/>
      <c r="F80" s="6">
        <f t="shared" si="1"/>
        <v>0</v>
      </c>
    </row>
    <row r="81" spans="1:6" s="31" customFormat="1" ht="30" customHeight="1">
      <c r="A81" s="67" t="s">
        <v>119</v>
      </c>
      <c r="B81" s="30" t="s">
        <v>120</v>
      </c>
      <c r="C81" s="75"/>
      <c r="D81" s="6"/>
      <c r="E81" s="6"/>
      <c r="F81" s="6">
        <f t="shared" si="1"/>
        <v>0</v>
      </c>
    </row>
    <row r="82" spans="1:6" s="31" customFormat="1" ht="15" customHeight="1">
      <c r="A82" s="30" t="s">
        <v>121</v>
      </c>
      <c r="B82" s="82" t="s">
        <v>122</v>
      </c>
      <c r="C82" s="75" t="s">
        <v>123</v>
      </c>
      <c r="D82" s="6">
        <v>5</v>
      </c>
      <c r="E82" s="6"/>
      <c r="F82" s="6">
        <f t="shared" si="1"/>
        <v>0</v>
      </c>
    </row>
    <row r="83" spans="1:6" s="31" customFormat="1" ht="15" customHeight="1">
      <c r="A83" s="30" t="s">
        <v>124</v>
      </c>
      <c r="B83" s="82" t="s">
        <v>125</v>
      </c>
      <c r="C83" s="75" t="s">
        <v>123</v>
      </c>
      <c r="D83" s="6">
        <v>2</v>
      </c>
      <c r="E83" s="6"/>
      <c r="F83" s="6">
        <f t="shared" si="1"/>
        <v>0</v>
      </c>
    </row>
    <row r="84" spans="1:6" s="31" customFormat="1" ht="30" customHeight="1">
      <c r="A84" s="67" t="s">
        <v>40</v>
      </c>
      <c r="B84" s="67" t="s">
        <v>126</v>
      </c>
      <c r="C84" s="75"/>
      <c r="D84" s="6"/>
      <c r="E84" s="6"/>
      <c r="F84" s="6">
        <f t="shared" si="1"/>
        <v>0</v>
      </c>
    </row>
    <row r="85" spans="1:6" s="31" customFormat="1" ht="15" customHeight="1">
      <c r="A85" s="30" t="s">
        <v>127</v>
      </c>
      <c r="B85" s="82" t="s">
        <v>128</v>
      </c>
      <c r="C85" s="75" t="s">
        <v>54</v>
      </c>
      <c r="D85" s="6">
        <f>0.1*0.22*1.5*4</f>
        <v>0.13200000000000001</v>
      </c>
      <c r="E85" s="81"/>
      <c r="F85" s="6">
        <f t="shared" si="1"/>
        <v>0</v>
      </c>
    </row>
    <row r="86" spans="1:6" s="31" customFormat="1" ht="15" customHeight="1">
      <c r="A86" s="68"/>
      <c r="B86" s="76" t="s">
        <v>73</v>
      </c>
      <c r="C86" s="77"/>
      <c r="D86" s="5"/>
      <c r="E86" s="6"/>
      <c r="F86" s="5">
        <f>SUM(F76:F85)</f>
        <v>0</v>
      </c>
    </row>
    <row r="87" spans="1:6" s="31" customFormat="1" ht="15" customHeight="1">
      <c r="A87" s="67"/>
      <c r="B87" s="67"/>
      <c r="C87" s="75"/>
      <c r="D87" s="5"/>
      <c r="E87" s="6"/>
      <c r="F87" s="6"/>
    </row>
    <row r="88" spans="1:6" s="31" customFormat="1" ht="15" customHeight="1">
      <c r="A88" s="67">
        <v>2</v>
      </c>
      <c r="B88" s="68" t="s">
        <v>129</v>
      </c>
      <c r="C88" s="48"/>
      <c r="D88" s="49"/>
      <c r="E88" s="49"/>
      <c r="F88" s="65"/>
    </row>
    <row r="89" spans="1:6" s="31" customFormat="1" ht="30" customHeight="1">
      <c r="A89" s="30"/>
      <c r="B89" s="107" t="s">
        <v>130</v>
      </c>
      <c r="C89" s="75"/>
      <c r="D89" s="6"/>
      <c r="E89" s="6"/>
      <c r="F89" s="6"/>
    </row>
    <row r="90" spans="1:6" s="31" customFormat="1" ht="15" customHeight="1">
      <c r="A90" s="67" t="s">
        <v>84</v>
      </c>
      <c r="B90" s="67" t="s">
        <v>131</v>
      </c>
      <c r="C90" s="100"/>
      <c r="D90" s="5"/>
      <c r="E90" s="5"/>
      <c r="F90" s="5"/>
    </row>
    <row r="91" spans="1:6" s="31" customFormat="1" ht="15" customHeight="1">
      <c r="A91" s="30" t="s">
        <v>132</v>
      </c>
      <c r="B91" s="82" t="s">
        <v>133</v>
      </c>
      <c r="C91" s="75" t="s">
        <v>47</v>
      </c>
      <c r="D91" s="6">
        <f>2*(40+15)*5.4+(2.55*(4+3.35+2.35+2+3.15)*2)</f>
        <v>669.73500000000001</v>
      </c>
      <c r="E91" s="6"/>
      <c r="F91" s="6">
        <f>E91*D91</f>
        <v>0</v>
      </c>
    </row>
    <row r="92" spans="1:6" s="31" customFormat="1" ht="15" customHeight="1">
      <c r="A92" s="67" t="s">
        <v>87</v>
      </c>
      <c r="B92" s="67" t="s">
        <v>134</v>
      </c>
      <c r="C92" s="100"/>
      <c r="D92" s="5"/>
      <c r="E92" s="6"/>
      <c r="F92" s="6">
        <f t="shared" ref="F92:F93" si="2">E92*D92</f>
        <v>0</v>
      </c>
    </row>
    <row r="93" spans="1:6" s="31" customFormat="1" ht="15" customHeight="1">
      <c r="A93" s="30" t="s">
        <v>89</v>
      </c>
      <c r="B93" s="82" t="s">
        <v>133</v>
      </c>
      <c r="C93" s="75" t="s">
        <v>47</v>
      </c>
      <c r="D93" s="6">
        <f>6.2*10*2</f>
        <v>124</v>
      </c>
      <c r="E93" s="6"/>
      <c r="F93" s="6">
        <f t="shared" si="2"/>
        <v>0</v>
      </c>
    </row>
    <row r="94" spans="1:6" s="31" customFormat="1" ht="15" customHeight="1">
      <c r="A94" s="68"/>
      <c r="B94" s="76" t="s">
        <v>97</v>
      </c>
      <c r="C94" s="77"/>
      <c r="D94" s="5"/>
      <c r="E94" s="5"/>
      <c r="F94" s="5">
        <f>SUM(F91:F93)</f>
        <v>0</v>
      </c>
    </row>
    <row r="95" spans="1:6" s="31" customFormat="1" ht="15" customHeight="1">
      <c r="A95" s="67"/>
      <c r="B95" s="67"/>
      <c r="C95" s="75"/>
      <c r="D95" s="5"/>
      <c r="E95" s="6"/>
      <c r="F95" s="6"/>
    </row>
    <row r="96" spans="1:6" s="31" customFormat="1" ht="15" customHeight="1">
      <c r="A96" s="67">
        <v>3</v>
      </c>
      <c r="B96" s="68" t="s">
        <v>135</v>
      </c>
      <c r="C96" s="48"/>
      <c r="D96" s="49"/>
      <c r="E96" s="49"/>
      <c r="F96" s="65"/>
    </row>
    <row r="97" spans="1:6" s="31" customFormat="1" ht="15" customHeight="1">
      <c r="A97" s="67" t="s">
        <v>99</v>
      </c>
      <c r="B97" s="67" t="s">
        <v>136</v>
      </c>
      <c r="C97" s="75"/>
      <c r="D97" s="6"/>
      <c r="E97" s="6"/>
      <c r="F97" s="6"/>
    </row>
    <row r="98" spans="1:6" s="31" customFormat="1" ht="15" customHeight="1">
      <c r="A98" s="67" t="s">
        <v>101</v>
      </c>
      <c r="B98" s="67" t="s">
        <v>137</v>
      </c>
      <c r="C98" s="75"/>
      <c r="D98" s="6"/>
      <c r="E98" s="6"/>
      <c r="F98" s="6"/>
    </row>
    <row r="99" spans="1:6" s="31" customFormat="1" ht="30" customHeight="1">
      <c r="A99" s="30"/>
      <c r="B99" s="82" t="s">
        <v>138</v>
      </c>
      <c r="C99" s="75"/>
      <c r="D99" s="6"/>
      <c r="E99" s="6"/>
      <c r="F99" s="6"/>
    </row>
    <row r="100" spans="1:6" s="31" customFormat="1" ht="30" customHeight="1">
      <c r="A100" s="30" t="s">
        <v>139</v>
      </c>
      <c r="B100" s="82" t="s">
        <v>140</v>
      </c>
      <c r="C100" s="75" t="s">
        <v>47</v>
      </c>
      <c r="D100" s="6">
        <f>355.33+(4*0.55*2)+(2*0.9*1.2)+108.97</f>
        <v>470.86</v>
      </c>
      <c r="E100" s="6"/>
      <c r="F100" s="6">
        <f>D100*E100</f>
        <v>0</v>
      </c>
    </row>
    <row r="101" spans="1:6" s="31" customFormat="1" ht="15" customHeight="1">
      <c r="A101" s="30" t="s">
        <v>141</v>
      </c>
      <c r="B101" s="82" t="s">
        <v>142</v>
      </c>
      <c r="C101" s="75" t="s">
        <v>103</v>
      </c>
      <c r="D101" s="6">
        <f>63+4.9+4.8+6.35+123</f>
        <v>202.05</v>
      </c>
      <c r="E101" s="6"/>
      <c r="F101" s="6">
        <f t="shared" ref="F101:F113" si="3">D101*E101</f>
        <v>0</v>
      </c>
    </row>
    <row r="102" spans="1:6" s="31" customFormat="1" ht="15" customHeight="1">
      <c r="A102" s="30" t="s">
        <v>143</v>
      </c>
      <c r="B102" s="82" t="s">
        <v>144</v>
      </c>
      <c r="C102" s="75" t="s">
        <v>47</v>
      </c>
      <c r="D102" s="6">
        <f>1.52+(1.4+0.15+1.2+1.2+0.9+0.9)*0.15</f>
        <v>2.3825000000000003</v>
      </c>
      <c r="E102" s="6"/>
      <c r="F102" s="6">
        <f>D102*E102</f>
        <v>0</v>
      </c>
    </row>
    <row r="103" spans="1:6" s="64" customFormat="1" ht="15" customHeight="1">
      <c r="A103" s="67"/>
      <c r="B103" s="108" t="s">
        <v>145</v>
      </c>
      <c r="C103" s="100"/>
      <c r="D103" s="5"/>
      <c r="E103" s="5"/>
      <c r="F103" s="5"/>
    </row>
    <row r="104" spans="1:6" s="31" customFormat="1" ht="30" customHeight="1">
      <c r="A104" s="30" t="s">
        <v>146</v>
      </c>
      <c r="B104" s="30" t="s">
        <v>147</v>
      </c>
      <c r="C104" s="75" t="s">
        <v>47</v>
      </c>
      <c r="D104" s="6">
        <f>8.52+1.75+5.28</f>
        <v>15.55</v>
      </c>
      <c r="E104" s="6"/>
      <c r="F104" s="6">
        <f t="shared" si="3"/>
        <v>0</v>
      </c>
    </row>
    <row r="105" spans="1:6" s="31" customFormat="1" ht="15" customHeight="1">
      <c r="A105" s="30" t="s">
        <v>148</v>
      </c>
      <c r="B105" s="82" t="s">
        <v>149</v>
      </c>
      <c r="C105" s="75" t="s">
        <v>103</v>
      </c>
      <c r="D105" s="6">
        <f>(10.8+6.12)-((4*0.7)+(2*0.8))</f>
        <v>12.520000000000001</v>
      </c>
      <c r="E105" s="6"/>
      <c r="F105" s="6">
        <f t="shared" si="3"/>
        <v>0</v>
      </c>
    </row>
    <row r="106" spans="1:6" s="31" customFormat="1" ht="15" customHeight="1">
      <c r="A106" s="67" t="s">
        <v>150</v>
      </c>
      <c r="B106" s="67" t="s">
        <v>151</v>
      </c>
      <c r="C106" s="75"/>
      <c r="D106" s="6"/>
      <c r="E106" s="6"/>
      <c r="F106" s="6">
        <f t="shared" si="3"/>
        <v>0</v>
      </c>
    </row>
    <row r="107" spans="1:6" s="31" customFormat="1" ht="30" customHeight="1">
      <c r="A107" s="30"/>
      <c r="B107" s="82" t="s">
        <v>138</v>
      </c>
      <c r="C107" s="75"/>
      <c r="D107" s="6"/>
      <c r="E107" s="6"/>
      <c r="F107" s="6"/>
    </row>
    <row r="108" spans="1:6" s="31" customFormat="1" ht="15" customHeight="1">
      <c r="A108" s="30" t="s">
        <v>152</v>
      </c>
      <c r="B108" s="30" t="s">
        <v>153</v>
      </c>
      <c r="C108" s="75" t="s">
        <v>47</v>
      </c>
      <c r="D108" s="6">
        <v>108.07</v>
      </c>
      <c r="E108" s="6"/>
      <c r="F108" s="6">
        <f t="shared" si="3"/>
        <v>0</v>
      </c>
    </row>
    <row r="109" spans="1:6" s="31" customFormat="1" ht="15" customHeight="1">
      <c r="A109" s="30" t="s">
        <v>154</v>
      </c>
      <c r="B109" s="82" t="s">
        <v>142</v>
      </c>
      <c r="C109" s="75" t="s">
        <v>103</v>
      </c>
      <c r="D109" s="6">
        <f>13.78+12.56+13.41+(1.5*4)-(2+2.57)</f>
        <v>41.18</v>
      </c>
      <c r="E109" s="6"/>
      <c r="F109" s="6">
        <f t="shared" si="3"/>
        <v>0</v>
      </c>
    </row>
    <row r="110" spans="1:6" s="31" customFormat="1" ht="30" customHeight="1">
      <c r="A110" s="30" t="s">
        <v>155</v>
      </c>
      <c r="B110" s="30" t="s">
        <v>156</v>
      </c>
      <c r="C110" s="75" t="s">
        <v>47</v>
      </c>
      <c r="D110" s="6">
        <f>40.1+(2*4.74)+(2*8*2.28)+(9.58*9)</f>
        <v>172.28</v>
      </c>
      <c r="E110" s="6"/>
      <c r="F110" s="6">
        <f t="shared" si="3"/>
        <v>0</v>
      </c>
    </row>
    <row r="111" spans="1:6" s="31" customFormat="1" ht="15" customHeight="1">
      <c r="A111" s="67" t="s">
        <v>104</v>
      </c>
      <c r="B111" s="67" t="s">
        <v>157</v>
      </c>
      <c r="C111" s="75"/>
      <c r="D111" s="6"/>
      <c r="E111" s="6"/>
      <c r="F111" s="6">
        <f t="shared" si="3"/>
        <v>0</v>
      </c>
    </row>
    <row r="112" spans="1:6" s="31" customFormat="1" ht="15" customHeight="1">
      <c r="A112" s="67" t="s">
        <v>106</v>
      </c>
      <c r="B112" s="67" t="s">
        <v>158</v>
      </c>
      <c r="C112" s="75"/>
      <c r="D112" s="6"/>
      <c r="E112" s="6"/>
      <c r="F112" s="6">
        <f t="shared" si="3"/>
        <v>0</v>
      </c>
    </row>
    <row r="113" spans="1:95" s="31" customFormat="1" ht="30" customHeight="1">
      <c r="A113" s="30" t="s">
        <v>159</v>
      </c>
      <c r="B113" s="30" t="s">
        <v>160</v>
      </c>
      <c r="C113" s="75" t="s">
        <v>47</v>
      </c>
      <c r="D113" s="6">
        <f>(12.29+13+5.09)*2.48</f>
        <v>75.342399999999998</v>
      </c>
      <c r="E113" s="6"/>
      <c r="F113" s="6">
        <f t="shared" si="3"/>
        <v>0</v>
      </c>
    </row>
    <row r="114" spans="1:95" s="6" customFormat="1" ht="15" customHeight="1">
      <c r="A114" s="68"/>
      <c r="B114" s="76" t="s">
        <v>108</v>
      </c>
      <c r="C114" s="109"/>
      <c r="D114" s="5"/>
      <c r="E114" s="5"/>
      <c r="F114" s="5">
        <f>SUM(F99:F113)</f>
        <v>0</v>
      </c>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row>
    <row r="115" spans="1:95" s="6" customFormat="1" ht="15" customHeight="1">
      <c r="A115" s="68"/>
      <c r="B115" s="64"/>
      <c r="C115" s="77"/>
      <c r="D115" s="5"/>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row>
    <row r="116" spans="1:95" s="6" customFormat="1" ht="15" customHeight="1">
      <c r="A116" s="67">
        <v>4</v>
      </c>
      <c r="B116" s="68" t="s">
        <v>161</v>
      </c>
      <c r="C116" s="48"/>
      <c r="D116" s="49"/>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row>
    <row r="117" spans="1:95" s="6" customFormat="1" ht="15" customHeight="1">
      <c r="A117" s="67" t="s">
        <v>162</v>
      </c>
      <c r="B117" s="67" t="s">
        <v>163</v>
      </c>
      <c r="C117" s="75"/>
      <c r="D117" s="5"/>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row>
    <row r="118" spans="1:95" s="6" customFormat="1" ht="15" customHeight="1">
      <c r="A118" s="67" t="s">
        <v>164</v>
      </c>
      <c r="B118" s="67" t="s">
        <v>165</v>
      </c>
      <c r="C118" s="75"/>
      <c r="D118" s="5"/>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row>
    <row r="119" spans="1:95" s="6" customFormat="1" ht="15" customHeight="1">
      <c r="A119" s="58"/>
      <c r="B119" s="67" t="s">
        <v>166</v>
      </c>
      <c r="C119" s="75"/>
      <c r="D119" s="5"/>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c r="BL119" s="31"/>
      <c r="BM119" s="31"/>
      <c r="BN119" s="31"/>
      <c r="BO119" s="31"/>
      <c r="BP119" s="31"/>
      <c r="BQ119" s="31"/>
      <c r="BR119" s="31"/>
      <c r="BS119" s="31"/>
      <c r="BT119" s="31"/>
      <c r="BU119" s="31"/>
      <c r="BV119" s="31"/>
      <c r="BW119" s="31"/>
      <c r="BX119" s="31"/>
      <c r="BY119" s="31"/>
      <c r="BZ119" s="31"/>
      <c r="CA119" s="31"/>
      <c r="CB119" s="31"/>
      <c r="CC119" s="31"/>
      <c r="CD119" s="31"/>
      <c r="CE119" s="31"/>
      <c r="CF119" s="31"/>
      <c r="CG119" s="31"/>
      <c r="CH119" s="31"/>
      <c r="CI119" s="31"/>
      <c r="CJ119" s="31"/>
      <c r="CK119" s="31"/>
      <c r="CL119" s="31"/>
      <c r="CM119" s="31"/>
      <c r="CN119" s="31"/>
      <c r="CO119" s="31"/>
      <c r="CP119" s="31"/>
      <c r="CQ119" s="31"/>
    </row>
    <row r="120" spans="1:95" s="6" customFormat="1" ht="15" customHeight="1">
      <c r="A120" s="30" t="s">
        <v>167</v>
      </c>
      <c r="B120" s="30" t="s">
        <v>168</v>
      </c>
      <c r="C120" s="75" t="s">
        <v>123</v>
      </c>
      <c r="D120" s="6">
        <v>1</v>
      </c>
      <c r="E120" s="110"/>
      <c r="F120" s="6">
        <f t="shared" ref="F120:F133" si="4">D120*E120</f>
        <v>0</v>
      </c>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row>
    <row r="121" spans="1:95" s="6" customFormat="1" ht="15" customHeight="1">
      <c r="A121" s="58"/>
      <c r="B121" s="67" t="s">
        <v>169</v>
      </c>
      <c r="C121" s="75"/>
      <c r="F121" s="6">
        <f t="shared" si="4"/>
        <v>0</v>
      </c>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row>
    <row r="122" spans="1:95" s="6" customFormat="1" ht="30" customHeight="1">
      <c r="A122" s="30" t="s">
        <v>170</v>
      </c>
      <c r="B122" s="30" t="s">
        <v>171</v>
      </c>
      <c r="C122" s="75" t="s">
        <v>123</v>
      </c>
      <c r="D122" s="6">
        <v>2</v>
      </c>
      <c r="F122" s="6">
        <f t="shared" si="4"/>
        <v>0</v>
      </c>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row>
    <row r="123" spans="1:95" s="6" customFormat="1" ht="15" customHeight="1">
      <c r="A123" s="30" t="s">
        <v>172</v>
      </c>
      <c r="B123" s="82" t="s">
        <v>173</v>
      </c>
      <c r="C123" s="75" t="s">
        <v>32</v>
      </c>
      <c r="D123" s="6">
        <v>1</v>
      </c>
      <c r="F123" s="6">
        <f t="shared" si="4"/>
        <v>0</v>
      </c>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row>
    <row r="124" spans="1:95" s="64" customFormat="1" ht="15" customHeight="1">
      <c r="A124" s="67" t="s">
        <v>174</v>
      </c>
      <c r="B124" s="67" t="s">
        <v>175</v>
      </c>
      <c r="C124" s="100"/>
      <c r="D124" s="5"/>
      <c r="E124" s="5"/>
      <c r="F124" s="6">
        <f t="shared" si="4"/>
        <v>0</v>
      </c>
    </row>
    <row r="125" spans="1:95" s="6" customFormat="1" ht="15" customHeight="1">
      <c r="A125" s="30" t="s">
        <v>176</v>
      </c>
      <c r="B125" s="82" t="s">
        <v>177</v>
      </c>
      <c r="C125" s="75" t="s">
        <v>32</v>
      </c>
      <c r="D125" s="6">
        <v>1</v>
      </c>
      <c r="F125" s="6">
        <f t="shared" si="4"/>
        <v>0</v>
      </c>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row>
    <row r="126" spans="1:95" s="64" customFormat="1" ht="15" customHeight="1">
      <c r="A126" s="67" t="s">
        <v>178</v>
      </c>
      <c r="B126" s="67" t="s">
        <v>179</v>
      </c>
      <c r="C126" s="100"/>
      <c r="D126" s="5"/>
      <c r="E126" s="5"/>
      <c r="F126" s="6">
        <f t="shared" si="4"/>
        <v>0</v>
      </c>
    </row>
    <row r="127" spans="1:95" s="6" customFormat="1" ht="30" customHeight="1">
      <c r="A127" s="30" t="s">
        <v>180</v>
      </c>
      <c r="B127" s="82" t="s">
        <v>181</v>
      </c>
      <c r="C127" s="75" t="s">
        <v>123</v>
      </c>
      <c r="D127" s="6">
        <v>1</v>
      </c>
      <c r="E127" s="81"/>
      <c r="F127" s="6">
        <f t="shared" si="4"/>
        <v>0</v>
      </c>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c r="BZ127" s="31"/>
      <c r="CA127" s="31"/>
      <c r="CB127" s="31"/>
      <c r="CC127" s="31"/>
      <c r="CD127" s="31"/>
      <c r="CE127" s="31"/>
      <c r="CF127" s="31"/>
      <c r="CG127" s="31"/>
      <c r="CH127" s="31"/>
      <c r="CI127" s="31"/>
      <c r="CJ127" s="31"/>
      <c r="CK127" s="31"/>
      <c r="CL127" s="31"/>
      <c r="CM127" s="31"/>
      <c r="CN127" s="31"/>
      <c r="CO127" s="31"/>
      <c r="CP127" s="31"/>
      <c r="CQ127" s="31"/>
    </row>
    <row r="128" spans="1:95" s="6" customFormat="1" ht="15" customHeight="1">
      <c r="A128" s="67" t="s">
        <v>182</v>
      </c>
      <c r="B128" s="67" t="s">
        <v>183</v>
      </c>
      <c r="C128" s="100"/>
      <c r="D128" s="5"/>
      <c r="E128" s="5"/>
      <c r="F128" s="6">
        <f t="shared" si="4"/>
        <v>0</v>
      </c>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row>
    <row r="129" spans="1:95" s="6" customFormat="1" ht="15" customHeight="1">
      <c r="A129" s="30" t="s">
        <v>184</v>
      </c>
      <c r="B129" s="82" t="s">
        <v>185</v>
      </c>
      <c r="C129" s="75" t="s">
        <v>123</v>
      </c>
      <c r="D129" s="6">
        <v>3</v>
      </c>
      <c r="F129" s="6">
        <f t="shared" si="4"/>
        <v>0</v>
      </c>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row>
    <row r="130" spans="1:95" s="6" customFormat="1" ht="15" customHeight="1">
      <c r="A130" s="30" t="s">
        <v>186</v>
      </c>
      <c r="B130" s="82" t="s">
        <v>187</v>
      </c>
      <c r="C130" s="75" t="s">
        <v>123</v>
      </c>
      <c r="D130" s="6">
        <v>3</v>
      </c>
      <c r="F130" s="6">
        <f t="shared" si="4"/>
        <v>0</v>
      </c>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row>
    <row r="131" spans="1:95" s="6" customFormat="1" ht="15" customHeight="1">
      <c r="A131" s="30" t="s">
        <v>188</v>
      </c>
      <c r="B131" s="82" t="s">
        <v>189</v>
      </c>
      <c r="C131" s="75" t="s">
        <v>123</v>
      </c>
      <c r="D131" s="6">
        <v>3</v>
      </c>
      <c r="F131" s="6">
        <f t="shared" si="4"/>
        <v>0</v>
      </c>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row>
    <row r="132" spans="1:95" s="6" customFormat="1" ht="15" customHeight="1">
      <c r="A132" s="30" t="s">
        <v>190</v>
      </c>
      <c r="B132" s="82" t="s">
        <v>191</v>
      </c>
      <c r="C132" s="75" t="s">
        <v>123</v>
      </c>
      <c r="D132" s="6">
        <v>5</v>
      </c>
      <c r="F132" s="6">
        <f t="shared" si="4"/>
        <v>0</v>
      </c>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row>
    <row r="133" spans="1:95" s="6" customFormat="1" ht="15" customHeight="1">
      <c r="A133" s="30" t="s">
        <v>192</v>
      </c>
      <c r="B133" s="82" t="s">
        <v>193</v>
      </c>
      <c r="C133" s="75" t="s">
        <v>123</v>
      </c>
      <c r="D133" s="6">
        <v>2</v>
      </c>
      <c r="F133" s="6">
        <f t="shared" si="4"/>
        <v>0</v>
      </c>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row>
    <row r="134" spans="1:95" s="6" customFormat="1" ht="15" customHeight="1">
      <c r="A134" s="68"/>
      <c r="B134" s="76" t="s">
        <v>194</v>
      </c>
      <c r="C134" s="77"/>
      <c r="D134" s="5"/>
      <c r="E134" s="5"/>
      <c r="F134" s="5">
        <f>SUM(F120:F133)</f>
        <v>0</v>
      </c>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c r="BZ134" s="31"/>
      <c r="CA134" s="31"/>
      <c r="CB134" s="31"/>
      <c r="CC134" s="31"/>
      <c r="CD134" s="31"/>
      <c r="CE134" s="31"/>
      <c r="CF134" s="31"/>
      <c r="CG134" s="31"/>
      <c r="CH134" s="31"/>
      <c r="CI134" s="31"/>
      <c r="CJ134" s="31"/>
      <c r="CK134" s="31"/>
      <c r="CL134" s="31"/>
      <c r="CM134" s="31"/>
      <c r="CN134" s="31"/>
      <c r="CO134" s="31"/>
      <c r="CP134" s="31"/>
      <c r="CQ134" s="31"/>
    </row>
    <row r="135" spans="1:95" s="6" customFormat="1" ht="15" customHeight="1">
      <c r="A135" s="68"/>
      <c r="B135" s="64"/>
      <c r="C135" s="77"/>
      <c r="D135" s="5"/>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row>
    <row r="136" spans="1:95" s="6" customFormat="1" ht="15" customHeight="1">
      <c r="A136" s="67">
        <v>5</v>
      </c>
      <c r="B136" s="68" t="s">
        <v>195</v>
      </c>
      <c r="C136" s="48"/>
      <c r="D136" s="49"/>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row>
    <row r="137" spans="1:95" s="6" customFormat="1" ht="15" customHeight="1">
      <c r="A137" s="67" t="s">
        <v>196</v>
      </c>
      <c r="B137" s="67" t="s">
        <v>197</v>
      </c>
      <c r="C137" s="75"/>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row>
    <row r="138" spans="1:95" s="6" customFormat="1" ht="15" customHeight="1">
      <c r="A138" s="67" t="s">
        <v>198</v>
      </c>
      <c r="B138" s="67" t="s">
        <v>199</v>
      </c>
      <c r="C138" s="75"/>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row>
    <row r="139" spans="1:95" s="6" customFormat="1" ht="15" customHeight="1">
      <c r="A139" s="67"/>
      <c r="B139" s="108" t="s">
        <v>200</v>
      </c>
      <c r="C139" s="75"/>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row>
    <row r="140" spans="1:95" s="6" customFormat="1" ht="15" customHeight="1">
      <c r="A140" s="67"/>
      <c r="B140" s="67" t="s">
        <v>201</v>
      </c>
      <c r="C140" s="75"/>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c r="BZ140" s="31"/>
      <c r="CA140" s="31"/>
      <c r="CB140" s="31"/>
      <c r="CC140" s="31"/>
      <c r="CD140" s="31"/>
      <c r="CE140" s="31"/>
      <c r="CF140" s="31"/>
      <c r="CG140" s="31"/>
      <c r="CH140" s="31"/>
      <c r="CI140" s="31"/>
      <c r="CJ140" s="31"/>
      <c r="CK140" s="31"/>
      <c r="CL140" s="31"/>
      <c r="CM140" s="31"/>
      <c r="CN140" s="31"/>
      <c r="CO140" s="31"/>
      <c r="CP140" s="31"/>
      <c r="CQ140" s="31"/>
    </row>
    <row r="141" spans="1:95" s="6" customFormat="1" ht="30" customHeight="1">
      <c r="A141" s="30" t="s">
        <v>202</v>
      </c>
      <c r="B141" s="30" t="s">
        <v>203</v>
      </c>
      <c r="C141" s="75" t="s">
        <v>123</v>
      </c>
      <c r="D141" s="6">
        <v>1</v>
      </c>
      <c r="F141" s="6">
        <f>D141*E141</f>
        <v>0</v>
      </c>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row>
    <row r="142" spans="1:95" s="6" customFormat="1" ht="30" customHeight="1">
      <c r="A142" s="30" t="s">
        <v>204</v>
      </c>
      <c r="B142" s="30" t="s">
        <v>205</v>
      </c>
      <c r="C142" s="75" t="s">
        <v>123</v>
      </c>
      <c r="D142" s="6">
        <v>3</v>
      </c>
      <c r="F142" s="6">
        <f t="shared" ref="F142:F168" si="5">D142*E142</f>
        <v>0</v>
      </c>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c r="BZ142" s="31"/>
      <c r="CA142" s="31"/>
      <c r="CB142" s="31"/>
      <c r="CC142" s="31"/>
      <c r="CD142" s="31"/>
      <c r="CE142" s="31"/>
      <c r="CF142" s="31"/>
      <c r="CG142" s="31"/>
      <c r="CH142" s="31"/>
      <c r="CI142" s="31"/>
      <c r="CJ142" s="31"/>
      <c r="CK142" s="31"/>
      <c r="CL142" s="31"/>
      <c r="CM142" s="31"/>
      <c r="CN142" s="31"/>
      <c r="CO142" s="31"/>
      <c r="CP142" s="31"/>
      <c r="CQ142" s="31"/>
    </row>
    <row r="143" spans="1:95" s="6" customFormat="1" ht="15" customHeight="1">
      <c r="A143" s="67"/>
      <c r="B143" s="67" t="s">
        <v>206</v>
      </c>
      <c r="C143" s="75"/>
      <c r="F143" s="6">
        <f t="shared" si="5"/>
        <v>0</v>
      </c>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row>
    <row r="144" spans="1:95" s="6" customFormat="1" ht="15" customHeight="1">
      <c r="A144" s="30" t="s">
        <v>207</v>
      </c>
      <c r="B144" s="30" t="s">
        <v>208</v>
      </c>
      <c r="C144" s="75" t="s">
        <v>123</v>
      </c>
      <c r="D144" s="6">
        <v>1</v>
      </c>
      <c r="F144" s="6">
        <f t="shared" si="5"/>
        <v>0</v>
      </c>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c r="BX144" s="31"/>
      <c r="BY144" s="31"/>
      <c r="BZ144" s="31"/>
      <c r="CA144" s="31"/>
      <c r="CB144" s="31"/>
      <c r="CC144" s="31"/>
      <c r="CD144" s="31"/>
      <c r="CE144" s="31"/>
      <c r="CF144" s="31"/>
      <c r="CG144" s="31"/>
      <c r="CH144" s="31"/>
      <c r="CI144" s="31"/>
      <c r="CJ144" s="31"/>
      <c r="CK144" s="31"/>
      <c r="CL144" s="31"/>
      <c r="CM144" s="31"/>
      <c r="CN144" s="31"/>
      <c r="CO144" s="31"/>
      <c r="CP144" s="31"/>
      <c r="CQ144" s="31"/>
    </row>
    <row r="145" spans="1:97" s="6" customFormat="1" ht="30" customHeight="1">
      <c r="A145" s="30" t="s">
        <v>209</v>
      </c>
      <c r="B145" s="30" t="s">
        <v>210</v>
      </c>
      <c r="C145" s="75" t="s">
        <v>123</v>
      </c>
      <c r="D145" s="6">
        <v>1</v>
      </c>
      <c r="F145" s="6">
        <f t="shared" si="5"/>
        <v>0</v>
      </c>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c r="BX145" s="31"/>
      <c r="BY145" s="31"/>
      <c r="BZ145" s="31"/>
      <c r="CA145" s="31"/>
      <c r="CB145" s="31"/>
      <c r="CC145" s="31"/>
      <c r="CD145" s="31"/>
      <c r="CE145" s="31"/>
      <c r="CF145" s="31"/>
      <c r="CG145" s="31"/>
      <c r="CH145" s="31"/>
      <c r="CI145" s="31"/>
      <c r="CJ145" s="31"/>
      <c r="CK145" s="31"/>
      <c r="CL145" s="31"/>
      <c r="CM145" s="31"/>
      <c r="CN145" s="31"/>
      <c r="CO145" s="31"/>
      <c r="CP145" s="31"/>
      <c r="CQ145" s="31"/>
    </row>
    <row r="146" spans="1:97" s="6" customFormat="1" ht="15" customHeight="1">
      <c r="A146" s="67"/>
      <c r="B146" s="108" t="s">
        <v>211</v>
      </c>
      <c r="C146" s="75"/>
      <c r="F146" s="6">
        <f t="shared" si="5"/>
        <v>0</v>
      </c>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row>
    <row r="147" spans="1:97" s="6" customFormat="1" ht="15" customHeight="1">
      <c r="A147" s="30" t="s">
        <v>212</v>
      </c>
      <c r="B147" s="30" t="s">
        <v>213</v>
      </c>
      <c r="C147" s="75" t="s">
        <v>123</v>
      </c>
      <c r="D147" s="6">
        <v>3</v>
      </c>
      <c r="F147" s="6">
        <f t="shared" si="5"/>
        <v>0</v>
      </c>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row>
    <row r="148" spans="1:97" s="6" customFormat="1" ht="15" customHeight="1">
      <c r="A148" s="30" t="s">
        <v>214</v>
      </c>
      <c r="B148" s="30" t="s">
        <v>215</v>
      </c>
      <c r="C148" s="75" t="s">
        <v>123</v>
      </c>
      <c r="D148" s="6">
        <v>2</v>
      </c>
      <c r="F148" s="6">
        <f t="shared" si="5"/>
        <v>0</v>
      </c>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row>
    <row r="149" spans="1:97" s="6" customFormat="1" ht="30" customHeight="1">
      <c r="A149" s="30" t="s">
        <v>216</v>
      </c>
      <c r="B149" s="30" t="s">
        <v>217</v>
      </c>
      <c r="C149" s="75" t="s">
        <v>123</v>
      </c>
      <c r="D149" s="6">
        <v>1</v>
      </c>
      <c r="F149" s="6">
        <f t="shared" si="5"/>
        <v>0</v>
      </c>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c r="BX149" s="31"/>
      <c r="BY149" s="31"/>
      <c r="BZ149" s="31"/>
      <c r="CA149" s="31"/>
      <c r="CB149" s="31"/>
      <c r="CC149" s="31"/>
      <c r="CD149" s="31"/>
      <c r="CE149" s="31"/>
      <c r="CF149" s="31"/>
      <c r="CG149" s="31"/>
      <c r="CH149" s="31"/>
      <c r="CI149" s="31"/>
      <c r="CJ149" s="31"/>
      <c r="CK149" s="31"/>
      <c r="CL149" s="31"/>
      <c r="CM149" s="31"/>
      <c r="CN149" s="31"/>
      <c r="CO149" s="31"/>
      <c r="CP149" s="31"/>
      <c r="CQ149" s="31"/>
    </row>
    <row r="150" spans="1:97" s="6" customFormat="1" ht="30" customHeight="1">
      <c r="A150" s="30" t="s">
        <v>218</v>
      </c>
      <c r="B150" s="30" t="s">
        <v>219</v>
      </c>
      <c r="C150" s="75" t="s">
        <v>123</v>
      </c>
      <c r="D150" s="6">
        <v>4</v>
      </c>
      <c r="F150" s="6">
        <f t="shared" si="5"/>
        <v>0</v>
      </c>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row>
    <row r="151" spans="1:97" s="6" customFormat="1" ht="15" customHeight="1">
      <c r="A151" s="67" t="s">
        <v>220</v>
      </c>
      <c r="B151" s="67" t="s">
        <v>221</v>
      </c>
      <c r="C151" s="75"/>
      <c r="F151" s="6">
        <f t="shared" si="5"/>
        <v>0</v>
      </c>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c r="BX151" s="31"/>
      <c r="BY151" s="31"/>
      <c r="BZ151" s="31"/>
      <c r="CA151" s="31"/>
      <c r="CB151" s="31"/>
      <c r="CC151" s="31"/>
      <c r="CD151" s="31"/>
      <c r="CE151" s="31"/>
      <c r="CF151" s="31"/>
      <c r="CG151" s="31"/>
      <c r="CH151" s="31"/>
      <c r="CI151" s="31"/>
      <c r="CJ151" s="31"/>
      <c r="CK151" s="31"/>
      <c r="CL151" s="31"/>
      <c r="CM151" s="31"/>
      <c r="CN151" s="31"/>
      <c r="CO151" s="31"/>
      <c r="CP151" s="31"/>
      <c r="CQ151" s="31"/>
    </row>
    <row r="152" spans="1:97" s="6" customFormat="1" ht="15" customHeight="1">
      <c r="A152" s="30" t="s">
        <v>222</v>
      </c>
      <c r="B152" s="30" t="s">
        <v>223</v>
      </c>
      <c r="C152" s="75" t="s">
        <v>47</v>
      </c>
      <c r="D152" s="6">
        <f>3*(3.3+3.3+2.85)-(1*0.9*2.1)-(1.75*0.9)</f>
        <v>24.884999999999998</v>
      </c>
      <c r="F152" s="6">
        <f t="shared" si="5"/>
        <v>0</v>
      </c>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c r="BZ152" s="31"/>
      <c r="CA152" s="31"/>
      <c r="CB152" s="31"/>
      <c r="CC152" s="31"/>
      <c r="CD152" s="31"/>
      <c r="CE152" s="31"/>
      <c r="CF152" s="31"/>
      <c r="CG152" s="31"/>
      <c r="CH152" s="31"/>
      <c r="CI152" s="31"/>
      <c r="CJ152" s="31"/>
      <c r="CK152" s="31"/>
      <c r="CL152" s="31"/>
      <c r="CM152" s="31"/>
      <c r="CN152" s="31"/>
      <c r="CO152" s="31"/>
      <c r="CP152" s="31"/>
      <c r="CQ152" s="31"/>
    </row>
    <row r="153" spans="1:97" s="6" customFormat="1" ht="30" customHeight="1">
      <c r="A153" s="30" t="s">
        <v>224</v>
      </c>
      <c r="B153" s="30" t="s">
        <v>225</v>
      </c>
      <c r="C153" s="75" t="s">
        <v>123</v>
      </c>
      <c r="D153" s="6">
        <v>1</v>
      </c>
      <c r="E153" s="81"/>
      <c r="F153" s="6">
        <f t="shared" si="5"/>
        <v>0</v>
      </c>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c r="BZ153" s="31"/>
      <c r="CA153" s="31"/>
      <c r="CB153" s="31"/>
      <c r="CC153" s="31"/>
      <c r="CD153" s="31"/>
      <c r="CE153" s="31"/>
      <c r="CF153" s="31"/>
      <c r="CG153" s="31"/>
      <c r="CH153" s="31"/>
      <c r="CI153" s="31"/>
      <c r="CJ153" s="31"/>
      <c r="CK153" s="31"/>
      <c r="CL153" s="31"/>
      <c r="CM153" s="31"/>
      <c r="CN153" s="31"/>
      <c r="CO153" s="31"/>
      <c r="CP153" s="31"/>
      <c r="CQ153" s="31"/>
      <c r="CR153" s="31"/>
      <c r="CS153" s="31"/>
    </row>
    <row r="154" spans="1:97" s="6" customFormat="1" ht="30" customHeight="1">
      <c r="A154" s="30" t="s">
        <v>226</v>
      </c>
      <c r="B154" s="30" t="s">
        <v>227</v>
      </c>
      <c r="C154" s="75" t="s">
        <v>47</v>
      </c>
      <c r="D154" s="6">
        <v>9.1300000000000008</v>
      </c>
      <c r="E154" s="81"/>
      <c r="F154" s="6">
        <f t="shared" si="5"/>
        <v>0</v>
      </c>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c r="BX154" s="31"/>
      <c r="BY154" s="31"/>
      <c r="BZ154" s="31"/>
      <c r="CA154" s="31"/>
      <c r="CB154" s="31"/>
      <c r="CC154" s="31"/>
      <c r="CD154" s="31"/>
      <c r="CE154" s="31"/>
      <c r="CF154" s="31"/>
      <c r="CG154" s="31"/>
      <c r="CH154" s="31"/>
      <c r="CI154" s="31"/>
      <c r="CJ154" s="31"/>
      <c r="CK154" s="31"/>
      <c r="CL154" s="31"/>
      <c r="CM154" s="31"/>
      <c r="CN154" s="31"/>
      <c r="CO154" s="31"/>
      <c r="CP154" s="31"/>
      <c r="CQ154" s="31"/>
    </row>
    <row r="155" spans="1:97" s="6" customFormat="1" ht="30" customHeight="1">
      <c r="A155" s="30" t="s">
        <v>228</v>
      </c>
      <c r="B155" s="30" t="s">
        <v>229</v>
      </c>
      <c r="C155" s="75" t="s">
        <v>47</v>
      </c>
      <c r="D155" s="6">
        <f>3*(3.3+3.3+2.85)</f>
        <v>28.349999999999998</v>
      </c>
      <c r="E155" s="81"/>
      <c r="F155" s="6">
        <f t="shared" si="5"/>
        <v>0</v>
      </c>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c r="BZ155" s="31"/>
      <c r="CA155" s="31"/>
      <c r="CB155" s="31"/>
      <c r="CC155" s="31"/>
      <c r="CD155" s="31"/>
      <c r="CE155" s="31"/>
      <c r="CF155" s="31"/>
      <c r="CG155" s="31"/>
      <c r="CH155" s="31"/>
      <c r="CI155" s="31"/>
      <c r="CJ155" s="31"/>
      <c r="CK155" s="31"/>
      <c r="CL155" s="31"/>
      <c r="CM155" s="31"/>
      <c r="CN155" s="31"/>
      <c r="CO155" s="31"/>
      <c r="CP155" s="31"/>
      <c r="CQ155" s="31"/>
    </row>
    <row r="156" spans="1:97" s="6" customFormat="1" ht="59.45" customHeight="1">
      <c r="A156" s="30" t="s">
        <v>230</v>
      </c>
      <c r="B156" s="30" t="s">
        <v>231</v>
      </c>
      <c r="C156" s="75" t="s">
        <v>47</v>
      </c>
      <c r="D156" s="6">
        <v>9.1300000000000008</v>
      </c>
      <c r="F156" s="6">
        <f t="shared" si="5"/>
        <v>0</v>
      </c>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row>
    <row r="157" spans="1:97" s="64" customFormat="1" ht="15" customHeight="1">
      <c r="A157" s="67" t="s">
        <v>232</v>
      </c>
      <c r="B157" s="67" t="s">
        <v>233</v>
      </c>
      <c r="C157" s="100"/>
      <c r="D157" s="5"/>
      <c r="E157" s="5"/>
      <c r="F157" s="6">
        <f t="shared" si="5"/>
        <v>0</v>
      </c>
    </row>
    <row r="158" spans="1:97" s="6" customFormat="1" ht="45" customHeight="1">
      <c r="A158" s="30" t="s">
        <v>234</v>
      </c>
      <c r="B158" s="30" t="s">
        <v>235</v>
      </c>
      <c r="C158" s="75" t="s">
        <v>123</v>
      </c>
      <c r="D158" s="6">
        <v>1</v>
      </c>
      <c r="E158" s="81"/>
      <c r="F158" s="6">
        <f t="shared" si="5"/>
        <v>0</v>
      </c>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c r="BX158" s="31"/>
      <c r="BY158" s="31"/>
      <c r="BZ158" s="31"/>
      <c r="CA158" s="31"/>
      <c r="CB158" s="31"/>
      <c r="CC158" s="31"/>
      <c r="CD158" s="31"/>
      <c r="CE158" s="31"/>
      <c r="CF158" s="31"/>
      <c r="CG158" s="31"/>
      <c r="CH158" s="31"/>
      <c r="CI158" s="31"/>
      <c r="CJ158" s="31"/>
      <c r="CK158" s="31"/>
      <c r="CL158" s="31"/>
      <c r="CM158" s="31"/>
      <c r="CN158" s="31"/>
      <c r="CO158" s="31"/>
      <c r="CP158" s="31"/>
      <c r="CQ158" s="31"/>
    </row>
    <row r="159" spans="1:97" s="96" customFormat="1" ht="14.45">
      <c r="A159" s="67" t="s">
        <v>236</v>
      </c>
      <c r="B159" s="108" t="s">
        <v>237</v>
      </c>
      <c r="C159" s="75"/>
      <c r="D159" s="6"/>
      <c r="E159" s="81"/>
      <c r="F159" s="81"/>
    </row>
    <row r="160" spans="1:97" s="31" customFormat="1" ht="29.45" customHeight="1">
      <c r="A160" s="30" t="s">
        <v>238</v>
      </c>
      <c r="B160" s="82" t="s">
        <v>239</v>
      </c>
      <c r="C160" s="75" t="s">
        <v>54</v>
      </c>
      <c r="D160" s="111">
        <f>(0.07*0.215)*((14.5/0.55*10.5)+(15*2))+(0.07*0.215)*((14.5/0.55*10.5)+(15*2))/10</f>
        <v>5.0793749999999998</v>
      </c>
      <c r="E160" s="81"/>
      <c r="F160" s="81">
        <f t="shared" ref="F160:F165" si="6">D160*E160</f>
        <v>0</v>
      </c>
    </row>
    <row r="161" spans="1:102" s="31" customFormat="1" ht="15" customHeight="1">
      <c r="A161" s="30" t="s">
        <v>240</v>
      </c>
      <c r="B161" s="82" t="s">
        <v>241</v>
      </c>
      <c r="C161" s="75" t="s">
        <v>54</v>
      </c>
      <c r="D161" s="111">
        <f>150*0.035</f>
        <v>5.2500000000000009</v>
      </c>
      <c r="E161" s="6"/>
      <c r="F161" s="6">
        <f t="shared" si="6"/>
        <v>0</v>
      </c>
    </row>
    <row r="162" spans="1:102" s="31" customFormat="1" ht="15" customHeight="1">
      <c r="A162" s="30" t="s">
        <v>242</v>
      </c>
      <c r="B162" s="82" t="s">
        <v>243</v>
      </c>
      <c r="C162" s="75" t="s">
        <v>32</v>
      </c>
      <c r="D162" s="6">
        <v>1</v>
      </c>
      <c r="E162" s="6"/>
      <c r="F162" s="6">
        <f t="shared" si="6"/>
        <v>0</v>
      </c>
    </row>
    <row r="163" spans="1:102" s="6" customFormat="1" ht="15" customHeight="1">
      <c r="A163" s="30" t="s">
        <v>244</v>
      </c>
      <c r="B163" s="82" t="s">
        <v>245</v>
      </c>
      <c r="C163" s="75" t="s">
        <v>47</v>
      </c>
      <c r="D163" s="6">
        <f>2.2*1.1</f>
        <v>2.4200000000000004</v>
      </c>
      <c r="F163" s="6">
        <f>D163*E163</f>
        <v>0</v>
      </c>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c r="BX163" s="31"/>
      <c r="BY163" s="31"/>
      <c r="BZ163" s="31"/>
      <c r="CA163" s="31"/>
      <c r="CB163" s="31"/>
      <c r="CC163" s="31"/>
      <c r="CD163" s="31"/>
      <c r="CE163" s="31"/>
      <c r="CF163" s="31"/>
      <c r="CG163" s="31"/>
      <c r="CH163" s="31"/>
      <c r="CI163" s="31"/>
      <c r="CJ163" s="31"/>
      <c r="CK163" s="31"/>
      <c r="CL163" s="31"/>
      <c r="CM163" s="31"/>
      <c r="CN163" s="31"/>
      <c r="CO163" s="31"/>
      <c r="CP163" s="31"/>
      <c r="CQ163" s="31"/>
    </row>
    <row r="164" spans="1:102" s="31" customFormat="1" ht="15" customHeight="1">
      <c r="A164" s="30" t="s">
        <v>246</v>
      </c>
      <c r="B164" s="82" t="s">
        <v>247</v>
      </c>
      <c r="C164" s="75" t="s">
        <v>47</v>
      </c>
      <c r="D164" s="6">
        <v>150</v>
      </c>
      <c r="E164" s="6"/>
      <c r="F164" s="6">
        <f t="shared" si="6"/>
        <v>0</v>
      </c>
    </row>
    <row r="165" spans="1:102" s="6" customFormat="1" ht="45" customHeight="1">
      <c r="A165" s="30" t="s">
        <v>248</v>
      </c>
      <c r="B165" s="82" t="s">
        <v>249</v>
      </c>
      <c r="C165" s="75" t="s">
        <v>47</v>
      </c>
      <c r="D165" s="6">
        <v>150</v>
      </c>
      <c r="F165" s="6">
        <f t="shared" si="6"/>
        <v>0</v>
      </c>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row>
    <row r="166" spans="1:102" s="31" customFormat="1" ht="15" customHeight="1">
      <c r="A166" s="67" t="s">
        <v>250</v>
      </c>
      <c r="B166" s="67" t="s">
        <v>251</v>
      </c>
      <c r="C166" s="75"/>
      <c r="D166" s="6"/>
      <c r="E166" s="6"/>
      <c r="F166" s="6">
        <f t="shared" si="5"/>
        <v>0</v>
      </c>
    </row>
    <row r="167" spans="1:102" s="31" customFormat="1" ht="15" customHeight="1">
      <c r="A167" s="30"/>
      <c r="B167" s="30" t="s">
        <v>252</v>
      </c>
      <c r="C167" s="75"/>
      <c r="D167" s="6"/>
      <c r="E167" s="6"/>
      <c r="F167" s="6">
        <f t="shared" si="5"/>
        <v>0</v>
      </c>
    </row>
    <row r="168" spans="1:102" s="31" customFormat="1" ht="15" customHeight="1">
      <c r="A168" s="30" t="s">
        <v>253</v>
      </c>
      <c r="B168" s="82" t="s">
        <v>254</v>
      </c>
      <c r="C168" s="75" t="s">
        <v>123</v>
      </c>
      <c r="D168" s="6">
        <v>3</v>
      </c>
      <c r="E168" s="6"/>
      <c r="F168" s="6">
        <f t="shared" si="5"/>
        <v>0</v>
      </c>
    </row>
    <row r="169" spans="1:102" s="6" customFormat="1" ht="15" customHeight="1">
      <c r="A169" s="68"/>
      <c r="B169" s="76" t="s">
        <v>255</v>
      </c>
      <c r="C169" s="109"/>
      <c r="D169" s="5"/>
      <c r="E169" s="5"/>
      <c r="F169" s="5">
        <f>SUM(F141:F168)</f>
        <v>0</v>
      </c>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row>
    <row r="170" spans="1:102" s="6" customFormat="1" ht="15" customHeight="1">
      <c r="A170" s="68"/>
      <c r="B170" s="64"/>
      <c r="C170" s="77"/>
      <c r="D170" s="5"/>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row>
    <row r="171" spans="1:102" s="6" customFormat="1" ht="15" customHeight="1">
      <c r="A171" s="67">
        <v>6</v>
      </c>
      <c r="B171" s="112" t="s">
        <v>256</v>
      </c>
      <c r="C171" s="113"/>
      <c r="D171" s="114"/>
      <c r="E171" s="114"/>
      <c r="F171" s="115"/>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c r="BX171" s="31"/>
      <c r="BY171" s="31"/>
      <c r="BZ171" s="31"/>
      <c r="CA171" s="31"/>
      <c r="CB171" s="31"/>
      <c r="CC171" s="31"/>
      <c r="CD171" s="31"/>
      <c r="CE171" s="31"/>
      <c r="CF171" s="31"/>
      <c r="CG171" s="31"/>
      <c r="CH171" s="31"/>
      <c r="CI171" s="31"/>
      <c r="CJ171" s="31"/>
      <c r="CK171" s="31"/>
      <c r="CL171" s="31"/>
      <c r="CM171" s="31"/>
      <c r="CN171" s="31"/>
      <c r="CO171" s="31"/>
      <c r="CP171" s="31"/>
      <c r="CQ171" s="31"/>
    </row>
    <row r="172" spans="1:102" s="6" customFormat="1" ht="15" customHeight="1">
      <c r="A172" s="67"/>
      <c r="B172" s="112" t="s">
        <v>257</v>
      </c>
      <c r="C172" s="113"/>
      <c r="D172" s="114"/>
      <c r="E172" s="114"/>
      <c r="F172" s="115"/>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row>
    <row r="173" spans="1:102" s="6" customFormat="1" ht="45" customHeight="1">
      <c r="A173" s="30" t="s">
        <v>258</v>
      </c>
      <c r="B173" s="30" t="s">
        <v>259</v>
      </c>
      <c r="C173" s="75" t="s">
        <v>47</v>
      </c>
      <c r="D173" s="6">
        <f>498.61-(0.18*10)</f>
        <v>496.81</v>
      </c>
      <c r="E173" s="81"/>
      <c r="F173" s="6">
        <f t="shared" ref="F173:F175" si="7">D173*E173</f>
        <v>0</v>
      </c>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row>
    <row r="174" spans="1:102" s="6" customFormat="1" ht="15" customHeight="1">
      <c r="A174" s="30" t="s">
        <v>260</v>
      </c>
      <c r="B174" s="30" t="s">
        <v>261</v>
      </c>
      <c r="C174" s="75" t="s">
        <v>47</v>
      </c>
      <c r="D174" s="6">
        <v>9.1300000000000008</v>
      </c>
      <c r="F174" s="6">
        <f t="shared" si="7"/>
        <v>0</v>
      </c>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row>
    <row r="175" spans="1:102" s="6" customFormat="1" ht="30" customHeight="1">
      <c r="A175" s="30" t="s">
        <v>262</v>
      </c>
      <c r="B175" s="30" t="s">
        <v>263</v>
      </c>
      <c r="C175" s="75" t="s">
        <v>47</v>
      </c>
      <c r="D175" s="6">
        <v>9.1300000000000008</v>
      </c>
      <c r="E175" s="81"/>
      <c r="F175" s="6">
        <f t="shared" si="7"/>
        <v>0</v>
      </c>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c r="AU175" s="31"/>
      <c r="AV175" s="31"/>
      <c r="AW175" s="31"/>
      <c r="AX175" s="31"/>
      <c r="AY175" s="31"/>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c r="BZ175" s="31"/>
      <c r="CA175" s="31"/>
      <c r="CB175" s="31"/>
      <c r="CC175" s="31"/>
      <c r="CD175" s="31"/>
      <c r="CE175" s="31"/>
      <c r="CF175" s="31"/>
      <c r="CG175" s="31"/>
      <c r="CH175" s="31"/>
      <c r="CI175" s="31"/>
      <c r="CJ175" s="31"/>
      <c r="CK175" s="31"/>
      <c r="CL175" s="31"/>
      <c r="CM175" s="31"/>
      <c r="CN175" s="31"/>
      <c r="CO175" s="31"/>
      <c r="CP175" s="31"/>
      <c r="CQ175" s="31"/>
      <c r="CR175" s="31"/>
      <c r="CS175" s="31"/>
    </row>
    <row r="176" spans="1:102" s="6" customFormat="1" ht="15" customHeight="1">
      <c r="A176" s="68"/>
      <c r="B176" s="76" t="s">
        <v>264</v>
      </c>
      <c r="C176" s="109"/>
      <c r="D176" s="5"/>
      <c r="E176" s="5"/>
      <c r="F176" s="5">
        <f>SUM(F173:F175)</f>
        <v>0</v>
      </c>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c r="BZ176" s="31"/>
      <c r="CA176" s="31"/>
      <c r="CB176" s="31"/>
      <c r="CC176" s="31"/>
      <c r="CD176" s="31"/>
      <c r="CE176" s="31"/>
      <c r="CF176" s="31"/>
      <c r="CG176" s="31"/>
      <c r="CH176" s="31"/>
      <c r="CI176" s="31"/>
      <c r="CJ176" s="31"/>
      <c r="CK176" s="31"/>
      <c r="CL176" s="31"/>
      <c r="CM176" s="31"/>
      <c r="CN176" s="31"/>
      <c r="CO176" s="31"/>
      <c r="CP176" s="31"/>
      <c r="CQ176" s="31"/>
    </row>
    <row r="177" spans="1:97" s="6" customFormat="1" ht="15" customHeight="1">
      <c r="A177" s="68"/>
      <c r="B177" s="64"/>
      <c r="C177" s="77"/>
      <c r="D177" s="5"/>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c r="AU177" s="31"/>
      <c r="AV177" s="31"/>
      <c r="AW177" s="31"/>
      <c r="AX177" s="31"/>
      <c r="AY177" s="31"/>
      <c r="AZ177" s="31"/>
      <c r="BA177" s="31"/>
      <c r="BB177" s="31"/>
      <c r="BC177" s="31"/>
      <c r="BD177" s="31"/>
      <c r="BE177" s="31"/>
      <c r="BF177" s="31"/>
      <c r="BG177" s="31"/>
      <c r="BH177" s="31"/>
      <c r="BI177" s="31"/>
      <c r="BJ177" s="31"/>
      <c r="BK177" s="31"/>
      <c r="BL177" s="31"/>
      <c r="BM177" s="31"/>
      <c r="BN177" s="31"/>
      <c r="BO177" s="31"/>
      <c r="BP177" s="31"/>
      <c r="BQ177" s="31"/>
      <c r="BR177" s="31"/>
      <c r="BS177" s="31"/>
      <c r="BT177" s="31"/>
      <c r="BU177" s="31"/>
      <c r="BV177" s="31"/>
      <c r="BW177" s="31"/>
      <c r="BX177" s="31"/>
      <c r="BY177" s="31"/>
      <c r="BZ177" s="31"/>
      <c r="CA177" s="31"/>
      <c r="CB177" s="31"/>
      <c r="CC177" s="31"/>
      <c r="CD177" s="31"/>
      <c r="CE177" s="31"/>
      <c r="CF177" s="31"/>
      <c r="CG177" s="31"/>
      <c r="CH177" s="31"/>
      <c r="CI177" s="31"/>
      <c r="CJ177" s="31"/>
      <c r="CK177" s="31"/>
      <c r="CL177" s="31"/>
      <c r="CM177" s="31"/>
      <c r="CN177" s="31"/>
      <c r="CO177" s="31"/>
      <c r="CP177" s="31"/>
      <c r="CQ177" s="31"/>
    </row>
    <row r="178" spans="1:97" s="6" customFormat="1" ht="15" customHeight="1">
      <c r="A178" s="67">
        <v>7</v>
      </c>
      <c r="B178" s="68" t="s">
        <v>265</v>
      </c>
      <c r="C178" s="48"/>
      <c r="D178" s="5"/>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c r="BA178" s="31"/>
      <c r="BB178" s="31"/>
      <c r="BC178" s="31"/>
      <c r="BD178" s="31"/>
      <c r="BE178" s="31"/>
      <c r="BF178" s="31"/>
      <c r="BG178" s="31"/>
      <c r="BH178" s="31"/>
      <c r="BI178" s="31"/>
      <c r="BJ178" s="31"/>
      <c r="BK178" s="31"/>
      <c r="BL178" s="31"/>
      <c r="BM178" s="31"/>
      <c r="BN178" s="31"/>
      <c r="BO178" s="31"/>
      <c r="BP178" s="31"/>
      <c r="BQ178" s="31"/>
      <c r="BR178" s="31"/>
      <c r="BS178" s="31"/>
      <c r="BT178" s="31"/>
      <c r="BU178" s="31"/>
      <c r="BV178" s="31"/>
      <c r="BW178" s="31"/>
      <c r="BX178" s="31"/>
      <c r="BY178" s="31"/>
      <c r="BZ178" s="31"/>
      <c r="CA178" s="31"/>
      <c r="CB178" s="31"/>
      <c r="CC178" s="31"/>
      <c r="CD178" s="31"/>
      <c r="CE178" s="31"/>
      <c r="CF178" s="31"/>
      <c r="CG178" s="31"/>
      <c r="CH178" s="31"/>
      <c r="CI178" s="31"/>
      <c r="CJ178" s="31"/>
      <c r="CK178" s="31"/>
      <c r="CL178" s="31"/>
      <c r="CM178" s="31"/>
      <c r="CN178" s="31"/>
      <c r="CO178" s="31"/>
      <c r="CP178" s="31"/>
      <c r="CQ178" s="31"/>
    </row>
    <row r="179" spans="1:97" s="6" customFormat="1" ht="15" customHeight="1">
      <c r="A179" s="67" t="s">
        <v>266</v>
      </c>
      <c r="B179" s="67" t="s">
        <v>267</v>
      </c>
      <c r="C179" s="75"/>
      <c r="F179" s="6">
        <f t="shared" ref="F179:F198" si="8">D179*E179</f>
        <v>0</v>
      </c>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c r="AU179" s="31"/>
      <c r="AV179" s="31"/>
      <c r="AW179" s="31"/>
      <c r="AX179" s="31"/>
      <c r="AY179" s="31"/>
      <c r="AZ179" s="31"/>
      <c r="BA179" s="31"/>
      <c r="BB179" s="31"/>
      <c r="BC179" s="31"/>
      <c r="BD179" s="31"/>
      <c r="BE179" s="31"/>
      <c r="BF179" s="31"/>
      <c r="BG179" s="31"/>
      <c r="BH179" s="31"/>
      <c r="BI179" s="31"/>
      <c r="BJ179" s="31"/>
      <c r="BK179" s="31"/>
      <c r="BL179" s="31"/>
      <c r="BM179" s="31"/>
      <c r="BN179" s="31"/>
      <c r="BO179" s="31"/>
      <c r="BP179" s="31"/>
      <c r="BQ179" s="31"/>
      <c r="BR179" s="31"/>
      <c r="BS179" s="31"/>
      <c r="BT179" s="31"/>
      <c r="BU179" s="31"/>
      <c r="BV179" s="31"/>
      <c r="BW179" s="31"/>
      <c r="BX179" s="31"/>
      <c r="BY179" s="31"/>
      <c r="BZ179" s="31"/>
      <c r="CA179" s="31"/>
      <c r="CB179" s="31"/>
      <c r="CC179" s="31"/>
      <c r="CD179" s="31"/>
      <c r="CE179" s="31"/>
      <c r="CF179" s="31"/>
      <c r="CG179" s="31"/>
      <c r="CH179" s="31"/>
      <c r="CI179" s="31"/>
      <c r="CJ179" s="31"/>
      <c r="CK179" s="31"/>
      <c r="CL179" s="31"/>
      <c r="CM179" s="31"/>
      <c r="CN179" s="31"/>
      <c r="CO179" s="31"/>
      <c r="CP179" s="31"/>
      <c r="CQ179" s="31"/>
      <c r="CR179" s="31"/>
      <c r="CS179" s="31"/>
    </row>
    <row r="180" spans="1:97" s="6" customFormat="1" ht="15" customHeight="1">
      <c r="A180" s="67"/>
      <c r="B180" s="67" t="s">
        <v>268</v>
      </c>
      <c r="C180" s="75"/>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c r="BZ180" s="31"/>
      <c r="CA180" s="31"/>
      <c r="CB180" s="31"/>
      <c r="CC180" s="31"/>
      <c r="CD180" s="31"/>
      <c r="CE180" s="31"/>
      <c r="CF180" s="31"/>
      <c r="CG180" s="31"/>
      <c r="CH180" s="31"/>
      <c r="CI180" s="31"/>
      <c r="CJ180" s="31"/>
      <c r="CK180" s="31"/>
      <c r="CL180" s="31"/>
      <c r="CM180" s="31"/>
      <c r="CN180" s="31"/>
      <c r="CO180" s="31"/>
      <c r="CP180" s="31"/>
      <c r="CQ180" s="31"/>
      <c r="CR180" s="31"/>
      <c r="CS180" s="31"/>
    </row>
    <row r="181" spans="1:97" s="6" customFormat="1" ht="15" customHeight="1">
      <c r="A181" s="116" t="s">
        <v>269</v>
      </c>
      <c r="B181" s="30" t="s">
        <v>270</v>
      </c>
      <c r="C181" s="75" t="s">
        <v>47</v>
      </c>
      <c r="D181" s="6">
        <f>2*(34.63+14.47)*5.83+2*(14.47+4.68)*5.83+2.5*(16.77+14.95+17.34+1.57+15.1+15.11+13.95+24.65+1.57+6.7+3.35+14.44) -((0.9*2.1*4)+(2*2.98*3)+(2.57*2.98)+(2.4*0.9*2)+(0.5*10*5.83)+(0.9*2.1*20))</f>
        <v>1055.1764000000001</v>
      </c>
      <c r="F181" s="6">
        <f t="shared" si="8"/>
        <v>0</v>
      </c>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row>
    <row r="182" spans="1:97" s="6" customFormat="1" ht="15" customHeight="1">
      <c r="A182" s="116" t="s">
        <v>271</v>
      </c>
      <c r="B182" s="30" t="s">
        <v>272</v>
      </c>
      <c r="C182" s="75" t="s">
        <v>47</v>
      </c>
      <c r="D182" s="6">
        <f>D174</f>
        <v>9.1300000000000008</v>
      </c>
      <c r="F182" s="6">
        <f t="shared" si="8"/>
        <v>0</v>
      </c>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c r="BZ182" s="31"/>
      <c r="CA182" s="31"/>
      <c r="CB182" s="31"/>
      <c r="CC182" s="31"/>
      <c r="CD182" s="31"/>
      <c r="CE182" s="31"/>
      <c r="CF182" s="31"/>
      <c r="CG182" s="31"/>
      <c r="CH182" s="31"/>
      <c r="CI182" s="31"/>
      <c r="CJ182" s="31"/>
      <c r="CK182" s="31"/>
      <c r="CL182" s="31"/>
      <c r="CM182" s="31"/>
      <c r="CN182" s="31"/>
      <c r="CO182" s="31"/>
      <c r="CP182" s="31"/>
      <c r="CQ182" s="31"/>
      <c r="CR182" s="31"/>
      <c r="CS182" s="31"/>
    </row>
    <row r="183" spans="1:97" s="6" customFormat="1" ht="15" customHeight="1">
      <c r="A183" s="67"/>
      <c r="B183" s="67" t="s">
        <v>273</v>
      </c>
      <c r="C183" s="75"/>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c r="BM183" s="31"/>
      <c r="BN183" s="31"/>
      <c r="BO183" s="31"/>
      <c r="BP183" s="31"/>
      <c r="BQ183" s="31"/>
      <c r="BR183" s="31"/>
      <c r="BS183" s="31"/>
      <c r="BT183" s="31"/>
      <c r="BU183" s="31"/>
      <c r="BV183" s="31"/>
      <c r="BW183" s="31"/>
      <c r="BX183" s="31"/>
      <c r="BY183" s="31"/>
      <c r="BZ183" s="31"/>
      <c r="CA183" s="31"/>
      <c r="CB183" s="31"/>
      <c r="CC183" s="31"/>
      <c r="CD183" s="31"/>
      <c r="CE183" s="31"/>
      <c r="CF183" s="31"/>
      <c r="CG183" s="31"/>
      <c r="CH183" s="31"/>
      <c r="CI183" s="31"/>
      <c r="CJ183" s="31"/>
      <c r="CK183" s="31"/>
      <c r="CL183" s="31"/>
      <c r="CM183" s="31"/>
      <c r="CN183" s="31"/>
      <c r="CO183" s="31"/>
      <c r="CP183" s="31"/>
      <c r="CQ183" s="31"/>
      <c r="CR183" s="31"/>
      <c r="CS183" s="31"/>
    </row>
    <row r="184" spans="1:97" s="6" customFormat="1" ht="15" customHeight="1">
      <c r="A184" s="116" t="s">
        <v>274</v>
      </c>
      <c r="B184" s="30" t="s">
        <v>275</v>
      </c>
      <c r="C184" s="75" t="s">
        <v>47</v>
      </c>
      <c r="D184" s="6">
        <f>2*(40+15)*(6.22+0.46+0.12)+(2*6.35*15)+(2*(3.27+0.18)*11.3)+((7.35+0.18)*11)+(4*2.16*3.71)+(2*3.08*10.51) -((0.9*2.1*3)+(2*2.98*3)+(2.57*2.98))</f>
        <v>1164.8874000000001</v>
      </c>
      <c r="F184" s="6">
        <f t="shared" si="8"/>
        <v>0</v>
      </c>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c r="BZ184" s="31"/>
      <c r="CA184" s="31"/>
      <c r="CB184" s="31"/>
      <c r="CC184" s="31"/>
      <c r="CD184" s="31"/>
      <c r="CE184" s="31"/>
      <c r="CF184" s="31"/>
      <c r="CG184" s="31"/>
      <c r="CH184" s="31"/>
      <c r="CI184" s="31"/>
      <c r="CJ184" s="31"/>
      <c r="CK184" s="31"/>
      <c r="CL184" s="31"/>
      <c r="CM184" s="31"/>
      <c r="CN184" s="31"/>
      <c r="CO184" s="31"/>
      <c r="CP184" s="31"/>
      <c r="CQ184" s="31"/>
      <c r="CR184" s="31"/>
      <c r="CS184" s="31"/>
    </row>
    <row r="185" spans="1:97" s="6" customFormat="1" ht="15" customHeight="1">
      <c r="A185" s="67" t="s">
        <v>15</v>
      </c>
      <c r="B185" s="67" t="s">
        <v>276</v>
      </c>
      <c r="C185" s="75"/>
      <c r="D185" s="5"/>
      <c r="F185" s="6">
        <f t="shared" si="8"/>
        <v>0</v>
      </c>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c r="BF185" s="31"/>
      <c r="BG185" s="31"/>
      <c r="BH185" s="31"/>
      <c r="BI185" s="31"/>
      <c r="BJ185" s="31"/>
      <c r="BK185" s="31"/>
      <c r="BL185" s="31"/>
      <c r="BM185" s="31"/>
      <c r="BN185" s="31"/>
      <c r="BO185" s="31"/>
      <c r="BP185" s="31"/>
      <c r="BQ185" s="31"/>
      <c r="BR185" s="31"/>
      <c r="BS185" s="31"/>
      <c r="BT185" s="31"/>
      <c r="BU185" s="31"/>
      <c r="BV185" s="31"/>
      <c r="BW185" s="31"/>
      <c r="BX185" s="31"/>
      <c r="BY185" s="31"/>
      <c r="BZ185" s="31"/>
      <c r="CA185" s="31"/>
      <c r="CB185" s="31"/>
      <c r="CC185" s="31"/>
      <c r="CD185" s="31"/>
      <c r="CE185" s="31"/>
      <c r="CF185" s="31"/>
      <c r="CG185" s="31"/>
      <c r="CH185" s="31"/>
      <c r="CI185" s="31"/>
      <c r="CJ185" s="31"/>
      <c r="CK185" s="31"/>
      <c r="CL185" s="31"/>
      <c r="CM185" s="31"/>
      <c r="CN185" s="31"/>
      <c r="CO185" s="31"/>
      <c r="CP185" s="31"/>
      <c r="CQ185" s="31"/>
      <c r="CR185" s="31"/>
      <c r="CS185" s="31"/>
    </row>
    <row r="186" spans="1:97" s="6" customFormat="1" ht="30" customHeight="1">
      <c r="A186" s="30" t="s">
        <v>277</v>
      </c>
      <c r="B186" s="30" t="s">
        <v>278</v>
      </c>
      <c r="C186" s="75" t="s">
        <v>47</v>
      </c>
      <c r="D186" s="6">
        <f>D181</f>
        <v>1055.1764000000001</v>
      </c>
      <c r="E186" s="81"/>
      <c r="F186" s="6">
        <f t="shared" si="8"/>
        <v>0</v>
      </c>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c r="BZ186" s="31"/>
      <c r="CA186" s="31"/>
      <c r="CB186" s="31"/>
      <c r="CC186" s="31"/>
      <c r="CD186" s="31"/>
      <c r="CE186" s="31"/>
      <c r="CF186" s="31"/>
      <c r="CG186" s="31"/>
      <c r="CH186" s="31"/>
      <c r="CI186" s="31"/>
      <c r="CJ186" s="31"/>
      <c r="CK186" s="31"/>
      <c r="CL186" s="31"/>
      <c r="CM186" s="31"/>
      <c r="CN186" s="31"/>
      <c r="CO186" s="31"/>
      <c r="CP186" s="31"/>
      <c r="CQ186" s="31"/>
      <c r="CR186" s="31"/>
      <c r="CS186" s="31"/>
    </row>
    <row r="187" spans="1:97" s="6" customFormat="1" ht="15" customHeight="1">
      <c r="A187" s="116" t="s">
        <v>279</v>
      </c>
      <c r="B187" s="30" t="s">
        <v>280</v>
      </c>
      <c r="C187" s="75" t="s">
        <v>47</v>
      </c>
      <c r="D187" s="6">
        <f>D182</f>
        <v>9.1300000000000008</v>
      </c>
      <c r="F187" s="6">
        <f>D187*E187</f>
        <v>0</v>
      </c>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c r="BZ187" s="31"/>
      <c r="CA187" s="31"/>
      <c r="CB187" s="31"/>
      <c r="CC187" s="31"/>
      <c r="CD187" s="31"/>
      <c r="CE187" s="31"/>
      <c r="CF187" s="31"/>
      <c r="CG187" s="31"/>
      <c r="CH187" s="31"/>
      <c r="CI187" s="31"/>
      <c r="CJ187" s="31"/>
      <c r="CK187" s="31"/>
      <c r="CL187" s="31"/>
      <c r="CM187" s="31"/>
      <c r="CN187" s="31"/>
      <c r="CO187" s="31"/>
      <c r="CP187" s="31"/>
      <c r="CQ187" s="31"/>
      <c r="CR187" s="31"/>
      <c r="CS187" s="31"/>
    </row>
    <row r="188" spans="1:97" s="6" customFormat="1" ht="15" customHeight="1">
      <c r="A188" s="116" t="s">
        <v>281</v>
      </c>
      <c r="B188" s="30" t="s">
        <v>275</v>
      </c>
      <c r="C188" s="75" t="s">
        <v>47</v>
      </c>
      <c r="D188" s="6">
        <f>D184</f>
        <v>1164.8874000000001</v>
      </c>
      <c r="F188" s="6">
        <f t="shared" si="8"/>
        <v>0</v>
      </c>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row>
    <row r="189" spans="1:97" s="6" customFormat="1" ht="15" customHeight="1">
      <c r="A189" s="117" t="s">
        <v>282</v>
      </c>
      <c r="B189" s="67" t="s">
        <v>283</v>
      </c>
      <c r="C189" s="75"/>
      <c r="D189" s="5"/>
      <c r="F189" s="6">
        <f t="shared" si="8"/>
        <v>0</v>
      </c>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c r="BA189" s="31"/>
      <c r="BB189" s="31"/>
      <c r="BC189" s="31"/>
      <c r="BD189" s="31"/>
      <c r="BE189" s="31"/>
      <c r="BF189" s="31"/>
      <c r="BG189" s="31"/>
      <c r="BH189" s="31"/>
      <c r="BI189" s="31"/>
      <c r="BJ189" s="31"/>
      <c r="BK189" s="31"/>
      <c r="BL189" s="31"/>
      <c r="BM189" s="31"/>
      <c r="BN189" s="31"/>
      <c r="BO189" s="31"/>
      <c r="BP189" s="31"/>
      <c r="BQ189" s="31"/>
      <c r="BR189" s="31"/>
      <c r="BS189" s="31"/>
      <c r="BT189" s="31"/>
      <c r="BU189" s="31"/>
      <c r="BV189" s="31"/>
      <c r="BW189" s="31"/>
      <c r="BX189" s="31"/>
      <c r="BY189" s="31"/>
      <c r="BZ189" s="31"/>
      <c r="CA189" s="31"/>
      <c r="CB189" s="31"/>
      <c r="CC189" s="31"/>
      <c r="CD189" s="31"/>
      <c r="CE189" s="31"/>
      <c r="CF189" s="31"/>
      <c r="CG189" s="31"/>
      <c r="CH189" s="31"/>
      <c r="CI189" s="31"/>
      <c r="CJ189" s="31"/>
      <c r="CK189" s="31"/>
      <c r="CL189" s="31"/>
      <c r="CM189" s="31"/>
      <c r="CN189" s="31"/>
      <c r="CO189" s="31"/>
      <c r="CP189" s="31"/>
      <c r="CQ189" s="31"/>
    </row>
    <row r="190" spans="1:97" s="6" customFormat="1" ht="15" customHeight="1">
      <c r="A190" s="67"/>
      <c r="B190" s="67" t="s">
        <v>284</v>
      </c>
      <c r="C190" s="75"/>
      <c r="D190" s="5"/>
      <c r="F190" s="6">
        <f t="shared" si="8"/>
        <v>0</v>
      </c>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c r="BZ190" s="31"/>
      <c r="CA190" s="31"/>
      <c r="CB190" s="31"/>
      <c r="CC190" s="31"/>
      <c r="CD190" s="31"/>
      <c r="CE190" s="31"/>
      <c r="CF190" s="31"/>
      <c r="CG190" s="31"/>
      <c r="CH190" s="31"/>
      <c r="CI190" s="31"/>
      <c r="CJ190" s="31"/>
      <c r="CK190" s="31"/>
      <c r="CL190" s="31"/>
      <c r="CM190" s="31"/>
      <c r="CN190" s="31"/>
      <c r="CO190" s="31"/>
      <c r="CP190" s="31"/>
      <c r="CQ190" s="31"/>
    </row>
    <row r="191" spans="1:97" s="6" customFormat="1" ht="15" customHeight="1">
      <c r="A191" s="30" t="s">
        <v>285</v>
      </c>
      <c r="B191" s="82" t="s">
        <v>286</v>
      </c>
      <c r="C191" s="75" t="s">
        <v>47</v>
      </c>
      <c r="D191" s="6">
        <f>2*((1*0.9*2.1)+(3*2*2.98)+(1*2.57*2.98))</f>
        <v>54.857199999999999</v>
      </c>
      <c r="F191" s="6">
        <f t="shared" si="8"/>
        <v>0</v>
      </c>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c r="BZ191" s="31"/>
      <c r="CA191" s="31"/>
      <c r="CB191" s="31"/>
      <c r="CC191" s="31"/>
      <c r="CD191" s="31"/>
      <c r="CE191" s="31"/>
      <c r="CF191" s="31"/>
      <c r="CG191" s="31"/>
      <c r="CH191" s="31"/>
      <c r="CI191" s="31"/>
      <c r="CJ191" s="31"/>
      <c r="CK191" s="31"/>
      <c r="CL191" s="31"/>
      <c r="CM191" s="31"/>
      <c r="CN191" s="31"/>
      <c r="CO191" s="31"/>
      <c r="CP191" s="31"/>
      <c r="CQ191" s="31"/>
    </row>
    <row r="192" spans="1:97" s="6" customFormat="1" ht="15" customHeight="1">
      <c r="A192" s="30" t="s">
        <v>287</v>
      </c>
      <c r="B192" s="82" t="s">
        <v>288</v>
      </c>
      <c r="C192" s="75" t="s">
        <v>47</v>
      </c>
      <c r="D192" s="6">
        <f>2.5*0.5</f>
        <v>1.25</v>
      </c>
      <c r="F192" s="6">
        <f t="shared" si="8"/>
        <v>0</v>
      </c>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c r="BF192" s="31"/>
      <c r="BG192" s="31"/>
      <c r="BH192" s="31"/>
      <c r="BI192" s="31"/>
      <c r="BJ192" s="31"/>
      <c r="BK192" s="31"/>
      <c r="BL192" s="31"/>
      <c r="BM192" s="31"/>
      <c r="BN192" s="31"/>
      <c r="BO192" s="31"/>
      <c r="BP192" s="31"/>
      <c r="BQ192" s="31"/>
      <c r="BR192" s="31"/>
      <c r="BS192" s="31"/>
      <c r="BT192" s="31"/>
      <c r="BU192" s="31"/>
      <c r="BV192" s="31"/>
      <c r="BW192" s="31"/>
      <c r="BX192" s="31"/>
      <c r="BY192" s="31"/>
      <c r="BZ192" s="31"/>
      <c r="CA192" s="31"/>
      <c r="CB192" s="31"/>
      <c r="CC192" s="31"/>
      <c r="CD192" s="31"/>
      <c r="CE192" s="31"/>
      <c r="CF192" s="31"/>
      <c r="CG192" s="31"/>
      <c r="CH192" s="31"/>
      <c r="CI192" s="31"/>
      <c r="CJ192" s="31"/>
      <c r="CK192" s="31"/>
      <c r="CL192" s="31"/>
      <c r="CM192" s="31"/>
      <c r="CN192" s="31"/>
      <c r="CO192" s="31"/>
      <c r="CP192" s="31"/>
      <c r="CQ192" s="31"/>
    </row>
    <row r="193" spans="1:97" s="6" customFormat="1" ht="15" customHeight="1">
      <c r="A193" s="67"/>
      <c r="B193" s="67" t="s">
        <v>289</v>
      </c>
      <c r="C193" s="75"/>
      <c r="D193" s="5"/>
      <c r="F193" s="6">
        <f t="shared" si="8"/>
        <v>0</v>
      </c>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c r="BZ193" s="31"/>
      <c r="CA193" s="31"/>
      <c r="CB193" s="31"/>
      <c r="CC193" s="31"/>
      <c r="CD193" s="31"/>
      <c r="CE193" s="31"/>
      <c r="CF193" s="31"/>
      <c r="CG193" s="31"/>
      <c r="CH193" s="31"/>
      <c r="CI193" s="31"/>
      <c r="CJ193" s="31"/>
      <c r="CK193" s="31"/>
      <c r="CL193" s="31"/>
      <c r="CM193" s="31"/>
      <c r="CN193" s="31"/>
      <c r="CO193" s="31"/>
      <c r="CP193" s="31"/>
      <c r="CQ193" s="31"/>
    </row>
    <row r="194" spans="1:97" s="6" customFormat="1" ht="15" customHeight="1">
      <c r="A194" s="30" t="s">
        <v>290</v>
      </c>
      <c r="B194" s="82" t="s">
        <v>291</v>
      </c>
      <c r="C194" s="75" t="s">
        <v>47</v>
      </c>
      <c r="D194" s="6">
        <f>2*((3*0.9*2.1)+(2*0.8*2.1)+(1*0.7*2.1)+(4*0.7*1.8))</f>
        <v>31.080000000000005</v>
      </c>
      <c r="F194" s="6">
        <f t="shared" si="8"/>
        <v>0</v>
      </c>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row>
    <row r="195" spans="1:97" s="31" customFormat="1" ht="15" customHeight="1">
      <c r="A195" s="67" t="s">
        <v>292</v>
      </c>
      <c r="B195" s="67" t="s">
        <v>293</v>
      </c>
      <c r="C195" s="75"/>
      <c r="D195" s="5"/>
      <c r="E195" s="6"/>
      <c r="F195" s="6">
        <f t="shared" si="8"/>
        <v>0</v>
      </c>
    </row>
    <row r="196" spans="1:97" s="6" customFormat="1" ht="15" customHeight="1">
      <c r="A196" s="30" t="s">
        <v>294</v>
      </c>
      <c r="B196" s="82" t="s">
        <v>286</v>
      </c>
      <c r="C196" s="75" t="s">
        <v>47</v>
      </c>
      <c r="D196" s="6">
        <f>2*((1*2.57*2.98)+(3*2*2.98)+(1*0.9*2.1)+(1*0.8*2.1))</f>
        <v>58.217199999999998</v>
      </c>
      <c r="F196" s="6">
        <f t="shared" si="8"/>
        <v>0</v>
      </c>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row>
    <row r="197" spans="1:97" s="6" customFormat="1" ht="15" customHeight="1">
      <c r="A197" s="30" t="s">
        <v>295</v>
      </c>
      <c r="B197" s="82" t="s">
        <v>296</v>
      </c>
      <c r="C197" s="75" t="s">
        <v>47</v>
      </c>
      <c r="D197" s="6">
        <f>D152*2</f>
        <v>49.769999999999996</v>
      </c>
      <c r="F197" s="6">
        <f t="shared" si="8"/>
        <v>0</v>
      </c>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row>
    <row r="198" spans="1:97" s="31" customFormat="1" ht="15" customHeight="1">
      <c r="A198" s="30" t="s">
        <v>297</v>
      </c>
      <c r="B198" s="82" t="s">
        <v>298</v>
      </c>
      <c r="C198" s="75" t="s">
        <v>47</v>
      </c>
      <c r="D198" s="6">
        <f>2*1*(3.1+1.27+0.7)</f>
        <v>10.14</v>
      </c>
      <c r="E198" s="6"/>
      <c r="F198" s="6">
        <f t="shared" si="8"/>
        <v>0</v>
      </c>
    </row>
    <row r="199" spans="1:97" s="6" customFormat="1" ht="15" customHeight="1">
      <c r="A199" s="68"/>
      <c r="B199" s="76" t="s">
        <v>299</v>
      </c>
      <c r="C199" s="109"/>
      <c r="D199" s="5"/>
      <c r="E199" s="5"/>
      <c r="F199" s="5">
        <f>SUM(F179:F198)</f>
        <v>0</v>
      </c>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c r="BZ199" s="31"/>
      <c r="CA199" s="31"/>
      <c r="CB199" s="31"/>
      <c r="CC199" s="31"/>
      <c r="CD199" s="31"/>
      <c r="CE199" s="31"/>
      <c r="CF199" s="31"/>
      <c r="CG199" s="31"/>
      <c r="CH199" s="31"/>
      <c r="CI199" s="31"/>
      <c r="CJ199" s="31"/>
      <c r="CK199" s="31"/>
      <c r="CL199" s="31"/>
      <c r="CM199" s="31"/>
      <c r="CN199" s="31"/>
      <c r="CO199" s="31"/>
      <c r="CP199" s="31"/>
      <c r="CQ199" s="31"/>
    </row>
    <row r="200" spans="1:97" s="6" customFormat="1" ht="15" customHeight="1">
      <c r="A200" s="68"/>
      <c r="B200" s="64"/>
      <c r="C200" s="77"/>
      <c r="D200" s="5"/>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c r="BZ200" s="31"/>
      <c r="CA200" s="31"/>
      <c r="CB200" s="31"/>
      <c r="CC200" s="31"/>
      <c r="CD200" s="31"/>
      <c r="CE200" s="31"/>
      <c r="CF200" s="31"/>
      <c r="CG200" s="31"/>
      <c r="CH200" s="31"/>
      <c r="CI200" s="31"/>
      <c r="CJ200" s="31"/>
      <c r="CK200" s="31"/>
      <c r="CL200" s="31"/>
      <c r="CM200" s="31"/>
      <c r="CN200" s="31"/>
      <c r="CO200" s="31"/>
      <c r="CP200" s="31"/>
      <c r="CQ200" s="31"/>
    </row>
    <row r="201" spans="1:97" s="89" customFormat="1" ht="15" customHeight="1">
      <c r="A201" s="101"/>
      <c r="B201" s="102" t="s">
        <v>300</v>
      </c>
      <c r="C201" s="103"/>
      <c r="D201" s="104"/>
      <c r="E201" s="105"/>
      <c r="F201" s="105">
        <f>SUM(F199,F176,F169,F134,F114,F94,F86)</f>
        <v>0</v>
      </c>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c r="BK201" s="90"/>
      <c r="BL201" s="90"/>
      <c r="BM201" s="90"/>
      <c r="BN201" s="90"/>
      <c r="BO201" s="90"/>
      <c r="BP201" s="90"/>
      <c r="BQ201" s="90"/>
      <c r="BR201" s="90"/>
      <c r="BS201" s="90"/>
      <c r="BT201" s="90"/>
      <c r="BU201" s="90"/>
      <c r="BV201" s="90"/>
      <c r="BW201" s="90"/>
      <c r="BX201" s="90"/>
      <c r="BY201" s="90"/>
      <c r="BZ201" s="90"/>
      <c r="CA201" s="90"/>
      <c r="CB201" s="90"/>
      <c r="CC201" s="90"/>
      <c r="CD201" s="90"/>
      <c r="CE201" s="90"/>
      <c r="CF201" s="90"/>
      <c r="CG201" s="90"/>
      <c r="CH201" s="90"/>
      <c r="CI201" s="90"/>
      <c r="CJ201" s="90"/>
      <c r="CK201" s="90"/>
      <c r="CL201" s="90"/>
      <c r="CM201" s="90"/>
      <c r="CN201" s="90"/>
      <c r="CO201" s="90"/>
      <c r="CP201" s="90"/>
      <c r="CQ201" s="90"/>
      <c r="CR201" s="90"/>
      <c r="CS201" s="90"/>
    </row>
    <row r="202" spans="1:97" s="6" customFormat="1" ht="15" customHeight="1">
      <c r="A202" s="68"/>
      <c r="B202" s="118"/>
      <c r="C202" s="63"/>
      <c r="D202" s="49"/>
      <c r="E202" s="5"/>
      <c r="F202" s="5"/>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row>
    <row r="203" spans="1:97" s="52" customFormat="1" ht="19.899999999999999" customHeight="1">
      <c r="A203" s="162" t="s">
        <v>301</v>
      </c>
      <c r="B203" s="162"/>
      <c r="C203" s="162"/>
      <c r="D203" s="162"/>
      <c r="E203" s="162"/>
      <c r="F203" s="162"/>
    </row>
    <row r="204" spans="1:97" s="119" customFormat="1" ht="19.899999999999999" customHeight="1">
      <c r="A204" s="95"/>
      <c r="B204" s="95"/>
      <c r="C204" s="95"/>
      <c r="D204" s="95"/>
      <c r="E204" s="95"/>
      <c r="F204" s="95"/>
    </row>
    <row r="205" spans="1:97" s="52" customFormat="1" ht="19.899999999999999" customHeight="1">
      <c r="A205" s="162" t="s">
        <v>302</v>
      </c>
      <c r="B205" s="162"/>
      <c r="C205" s="162"/>
      <c r="D205" s="162"/>
      <c r="E205" s="162"/>
      <c r="F205" s="162"/>
    </row>
    <row r="206" spans="1:97" s="83" customFormat="1" ht="12.95">
      <c r="A206" s="31"/>
      <c r="B206" s="31"/>
      <c r="C206" s="48"/>
      <c r="D206" s="49"/>
      <c r="E206" s="49"/>
      <c r="F206" s="50"/>
    </row>
    <row r="207" spans="1:97" s="31" customFormat="1" ht="15" customHeight="1">
      <c r="A207" s="67">
        <v>1</v>
      </c>
      <c r="B207" s="68" t="s">
        <v>303</v>
      </c>
      <c r="C207" s="48"/>
      <c r="D207" s="49"/>
      <c r="E207" s="6"/>
      <c r="F207" s="6"/>
    </row>
    <row r="208" spans="1:97" s="31" customFormat="1" ht="15" customHeight="1">
      <c r="A208" s="67" t="s">
        <v>36</v>
      </c>
      <c r="B208" s="67" t="s">
        <v>304</v>
      </c>
      <c r="C208" s="75" t="s">
        <v>305</v>
      </c>
      <c r="D208" s="6">
        <v>1</v>
      </c>
      <c r="E208" s="6"/>
      <c r="F208" s="81">
        <f>D208*E208</f>
        <v>0</v>
      </c>
    </row>
    <row r="209" spans="1:8" s="31" customFormat="1" ht="63.6" customHeight="1">
      <c r="A209" s="30"/>
      <c r="B209" s="107" t="s">
        <v>306</v>
      </c>
      <c r="C209" s="75"/>
      <c r="D209" s="6"/>
      <c r="E209" s="6"/>
      <c r="F209" s="6"/>
    </row>
    <row r="210" spans="1:8" s="31" customFormat="1" ht="15" customHeight="1">
      <c r="A210" s="67" t="s">
        <v>38</v>
      </c>
      <c r="B210" s="67" t="s">
        <v>307</v>
      </c>
      <c r="C210" s="75" t="s">
        <v>305</v>
      </c>
      <c r="D210" s="6">
        <v>1</v>
      </c>
      <c r="E210" s="6"/>
      <c r="F210" s="81">
        <f>D210*E210</f>
        <v>0</v>
      </c>
    </row>
    <row r="211" spans="1:8" s="31" customFormat="1" ht="81" customHeight="1">
      <c r="A211" s="30"/>
      <c r="B211" s="107" t="s">
        <v>308</v>
      </c>
      <c r="C211" s="75"/>
      <c r="D211" s="6"/>
      <c r="E211" s="6"/>
      <c r="F211" s="6"/>
    </row>
    <row r="212" spans="1:8" s="31" customFormat="1" ht="15" customHeight="1">
      <c r="A212" s="67" t="s">
        <v>40</v>
      </c>
      <c r="B212" s="67" t="s">
        <v>309</v>
      </c>
      <c r="C212" s="75" t="s">
        <v>305</v>
      </c>
      <c r="D212" s="6">
        <v>1</v>
      </c>
      <c r="E212" s="6"/>
      <c r="F212" s="81">
        <f>D212*E212</f>
        <v>0</v>
      </c>
    </row>
    <row r="213" spans="1:8" s="64" customFormat="1" ht="15" customHeight="1">
      <c r="A213" s="68"/>
      <c r="B213" s="76" t="s">
        <v>73</v>
      </c>
      <c r="C213" s="109"/>
      <c r="D213" s="5"/>
      <c r="E213" s="5"/>
      <c r="F213" s="5">
        <f>SUM(F208:F212)</f>
        <v>0</v>
      </c>
    </row>
    <row r="214" spans="1:8" s="31" customFormat="1" ht="15" customHeight="1">
      <c r="A214" s="67"/>
      <c r="B214" s="67"/>
      <c r="C214" s="75"/>
      <c r="D214" s="5"/>
      <c r="E214" s="6"/>
      <c r="F214" s="6"/>
    </row>
    <row r="215" spans="1:8" s="64" customFormat="1" ht="15" customHeight="1">
      <c r="A215" s="67">
        <v>2</v>
      </c>
      <c r="B215" s="68" t="s">
        <v>310</v>
      </c>
      <c r="C215" s="48"/>
      <c r="D215" s="49"/>
      <c r="E215" s="49"/>
      <c r="F215" s="65"/>
    </row>
    <row r="216" spans="1:8" s="31" customFormat="1" ht="15" customHeight="1">
      <c r="A216" s="67" t="s">
        <v>84</v>
      </c>
      <c r="B216" s="67" t="s">
        <v>311</v>
      </c>
      <c r="C216" s="75"/>
      <c r="D216" s="6"/>
      <c r="E216" s="6"/>
      <c r="F216" s="6"/>
    </row>
    <row r="217" spans="1:8" s="31" customFormat="1" ht="57" customHeight="1">
      <c r="A217" s="30"/>
      <c r="B217" s="107" t="s">
        <v>312</v>
      </c>
      <c r="C217" s="75"/>
      <c r="D217" s="6"/>
      <c r="E217" s="6"/>
      <c r="F217" s="6"/>
    </row>
    <row r="218" spans="1:8" s="31" customFormat="1" ht="15" customHeight="1">
      <c r="A218" s="30" t="s">
        <v>132</v>
      </c>
      <c r="B218" s="30" t="s">
        <v>313</v>
      </c>
      <c r="C218" s="75" t="s">
        <v>305</v>
      </c>
      <c r="D218" s="6">
        <v>1</v>
      </c>
      <c r="E218" s="6"/>
      <c r="F218" s="81">
        <f>D218*E218</f>
        <v>0</v>
      </c>
    </row>
    <row r="219" spans="1:8" s="64" customFormat="1" ht="15" customHeight="1">
      <c r="A219" s="68"/>
      <c r="B219" s="76" t="s">
        <v>97</v>
      </c>
      <c r="C219" s="109"/>
      <c r="D219" s="5"/>
      <c r="E219" s="5"/>
      <c r="F219" s="5">
        <f>SUM(F218:F218)</f>
        <v>0</v>
      </c>
    </row>
    <row r="220" spans="1:8" s="31" customFormat="1" ht="15" customHeight="1">
      <c r="A220" s="67"/>
      <c r="B220" s="67"/>
      <c r="C220" s="75"/>
      <c r="D220" s="5"/>
      <c r="E220" s="6"/>
      <c r="F220" s="6"/>
    </row>
    <row r="221" spans="1:8" s="64" customFormat="1" ht="15" customHeight="1">
      <c r="A221" s="67">
        <v>3</v>
      </c>
      <c r="B221" s="68" t="s">
        <v>314</v>
      </c>
      <c r="C221" s="48"/>
      <c r="D221" s="49"/>
      <c r="E221" s="49"/>
      <c r="F221" s="65"/>
    </row>
    <row r="222" spans="1:8" s="31" customFormat="1" ht="41.45" customHeight="1">
      <c r="A222" s="30"/>
      <c r="B222" s="107" t="s">
        <v>315</v>
      </c>
      <c r="C222" s="75"/>
      <c r="D222" s="6"/>
      <c r="E222" s="6"/>
      <c r="F222" s="6"/>
    </row>
    <row r="223" spans="1:8" s="31" customFormat="1" ht="15.75" customHeight="1">
      <c r="A223" s="67"/>
      <c r="B223" s="107" t="s">
        <v>316</v>
      </c>
      <c r="C223" s="75"/>
      <c r="D223" s="6"/>
      <c r="E223" s="6"/>
      <c r="F223" s="6"/>
      <c r="G223" s="113"/>
      <c r="H223" s="113"/>
    </row>
    <row r="224" spans="1:8" s="31" customFormat="1" ht="19.899999999999999" customHeight="1">
      <c r="A224" s="67" t="s">
        <v>99</v>
      </c>
      <c r="B224" s="108" t="s">
        <v>317</v>
      </c>
      <c r="C224" s="75"/>
      <c r="D224" s="6"/>
      <c r="E224" s="6"/>
      <c r="F224" s="6"/>
    </row>
    <row r="225" spans="1:6" s="31" customFormat="1" ht="15" customHeight="1">
      <c r="A225" s="30" t="s">
        <v>101</v>
      </c>
      <c r="B225" s="82" t="s">
        <v>318</v>
      </c>
      <c r="C225" s="75" t="s">
        <v>103</v>
      </c>
      <c r="D225" s="6">
        <v>38</v>
      </c>
      <c r="E225" s="6"/>
      <c r="F225" s="81">
        <f>D225*E225</f>
        <v>0</v>
      </c>
    </row>
    <row r="226" spans="1:6" s="31" customFormat="1" ht="19.899999999999999" customHeight="1">
      <c r="A226" s="67" t="s">
        <v>104</v>
      </c>
      <c r="B226" s="108" t="s">
        <v>319</v>
      </c>
      <c r="C226" s="75"/>
      <c r="D226" s="6"/>
      <c r="E226" s="6"/>
      <c r="F226" s="6"/>
    </row>
    <row r="227" spans="1:6" s="31" customFormat="1" ht="15" customHeight="1">
      <c r="A227" s="30" t="s">
        <v>106</v>
      </c>
      <c r="B227" s="82" t="s">
        <v>320</v>
      </c>
      <c r="C227" s="75" t="s">
        <v>103</v>
      </c>
      <c r="D227" s="6">
        <v>19</v>
      </c>
      <c r="E227" s="6"/>
      <c r="F227" s="81">
        <f>D227*E227</f>
        <v>0</v>
      </c>
    </row>
    <row r="228" spans="1:6" s="64" customFormat="1" ht="15" customHeight="1">
      <c r="A228" s="68"/>
      <c r="B228" s="76" t="s">
        <v>108</v>
      </c>
      <c r="C228" s="109"/>
      <c r="D228" s="5"/>
      <c r="E228" s="5"/>
      <c r="F228" s="5">
        <f>SUM(F225:F227)</f>
        <v>0</v>
      </c>
    </row>
    <row r="229" spans="1:6" s="64" customFormat="1" ht="15" customHeight="1">
      <c r="A229" s="68"/>
      <c r="C229" s="77"/>
      <c r="D229" s="5"/>
      <c r="E229" s="6"/>
      <c r="F229" s="6"/>
    </row>
    <row r="230" spans="1:6" s="31" customFormat="1" ht="15" customHeight="1">
      <c r="A230" s="67">
        <v>4</v>
      </c>
      <c r="B230" s="68" t="s">
        <v>321</v>
      </c>
      <c r="C230" s="48"/>
      <c r="D230" s="49"/>
      <c r="E230" s="6"/>
      <c r="F230" s="6"/>
    </row>
    <row r="231" spans="1:6" s="31" customFormat="1" ht="25.15" customHeight="1">
      <c r="A231" s="30"/>
      <c r="B231" s="107" t="s">
        <v>322</v>
      </c>
      <c r="C231" s="75"/>
      <c r="D231" s="6"/>
      <c r="E231" s="6"/>
      <c r="F231" s="6"/>
    </row>
    <row r="232" spans="1:6" s="31" customFormat="1" ht="45" customHeight="1">
      <c r="A232" s="30"/>
      <c r="B232" s="107" t="s">
        <v>323</v>
      </c>
      <c r="C232" s="75"/>
      <c r="D232" s="6"/>
      <c r="E232" s="6"/>
      <c r="F232" s="6"/>
    </row>
    <row r="233" spans="1:6" s="31" customFormat="1" ht="15" customHeight="1">
      <c r="A233" s="67" t="s">
        <v>162</v>
      </c>
      <c r="B233" s="67" t="s">
        <v>324</v>
      </c>
      <c r="C233" s="75" t="s">
        <v>123</v>
      </c>
      <c r="D233" s="6">
        <v>6</v>
      </c>
      <c r="E233" s="6"/>
      <c r="F233" s="81">
        <f>D233*E233</f>
        <v>0</v>
      </c>
    </row>
    <row r="234" spans="1:6" s="31" customFormat="1" ht="32.450000000000003" customHeight="1">
      <c r="A234" s="67"/>
      <c r="B234" s="107" t="s">
        <v>325</v>
      </c>
      <c r="C234" s="75"/>
      <c r="D234" s="6"/>
      <c r="E234" s="6"/>
      <c r="F234" s="6"/>
    </row>
    <row r="235" spans="1:6" s="31" customFormat="1" ht="15" customHeight="1">
      <c r="A235" s="67" t="s">
        <v>178</v>
      </c>
      <c r="B235" s="67" t="s">
        <v>326</v>
      </c>
      <c r="C235" s="75" t="s">
        <v>123</v>
      </c>
      <c r="D235" s="6">
        <v>4</v>
      </c>
      <c r="E235" s="6"/>
      <c r="F235" s="81">
        <f>D235*E235</f>
        <v>0</v>
      </c>
    </row>
    <row r="236" spans="1:6" s="31" customFormat="1" ht="32.450000000000003" customHeight="1">
      <c r="A236" s="67"/>
      <c r="B236" s="107" t="s">
        <v>327</v>
      </c>
      <c r="C236" s="75"/>
      <c r="D236" s="6"/>
      <c r="E236" s="6"/>
      <c r="F236" s="6"/>
    </row>
    <row r="237" spans="1:6" s="31" customFormat="1" ht="15" customHeight="1">
      <c r="A237" s="67" t="s">
        <v>182</v>
      </c>
      <c r="B237" s="67" t="s">
        <v>328</v>
      </c>
      <c r="C237" s="75" t="s">
        <v>123</v>
      </c>
      <c r="D237" s="6">
        <v>20</v>
      </c>
      <c r="E237" s="6"/>
      <c r="F237" s="81">
        <f>D237*E237</f>
        <v>0</v>
      </c>
    </row>
    <row r="238" spans="1:6" s="31" customFormat="1" ht="32.450000000000003" customHeight="1">
      <c r="A238" s="67"/>
      <c r="B238" s="107" t="s">
        <v>329</v>
      </c>
      <c r="C238" s="75"/>
      <c r="D238" s="6"/>
      <c r="E238" s="6"/>
      <c r="F238" s="6"/>
    </row>
    <row r="239" spans="1:6" s="31" customFormat="1" ht="15" customHeight="1">
      <c r="A239" s="67" t="s">
        <v>330</v>
      </c>
      <c r="B239" s="67" t="s">
        <v>331</v>
      </c>
      <c r="C239" s="75" t="s">
        <v>123</v>
      </c>
      <c r="D239" s="6">
        <v>68</v>
      </c>
      <c r="E239" s="6"/>
      <c r="F239" s="81">
        <f>D239*E239</f>
        <v>0</v>
      </c>
    </row>
    <row r="240" spans="1:6" s="31" customFormat="1" ht="32.450000000000003" customHeight="1">
      <c r="A240" s="67"/>
      <c r="B240" s="107" t="s">
        <v>332</v>
      </c>
      <c r="C240" s="75"/>
      <c r="D240" s="6"/>
      <c r="E240" s="6"/>
      <c r="F240" s="6"/>
    </row>
    <row r="241" spans="1:6" s="31" customFormat="1" ht="15" customHeight="1">
      <c r="A241" s="67" t="s">
        <v>333</v>
      </c>
      <c r="B241" s="67" t="s">
        <v>334</v>
      </c>
      <c r="C241" s="75" t="s">
        <v>123</v>
      </c>
      <c r="D241" s="6">
        <v>12</v>
      </c>
      <c r="E241" s="6"/>
      <c r="F241" s="81">
        <f>D241*E241</f>
        <v>0</v>
      </c>
    </row>
    <row r="242" spans="1:6" s="31" customFormat="1" ht="32.450000000000003" customHeight="1">
      <c r="A242" s="30"/>
      <c r="B242" s="107" t="s">
        <v>335</v>
      </c>
      <c r="C242" s="75"/>
      <c r="D242" s="6"/>
      <c r="E242" s="6"/>
      <c r="F242" s="6"/>
    </row>
    <row r="243" spans="1:6" s="31" customFormat="1" ht="15" customHeight="1">
      <c r="A243" s="67" t="s">
        <v>336</v>
      </c>
      <c r="B243" s="67" t="s">
        <v>337</v>
      </c>
      <c r="C243" s="75" t="s">
        <v>123</v>
      </c>
      <c r="D243" s="6">
        <v>37</v>
      </c>
      <c r="E243" s="6"/>
      <c r="F243" s="81">
        <f>D243*E243</f>
        <v>0</v>
      </c>
    </row>
    <row r="244" spans="1:6" s="31" customFormat="1" ht="32.450000000000003" customHeight="1">
      <c r="A244" s="67"/>
      <c r="B244" s="107" t="s">
        <v>338</v>
      </c>
      <c r="C244" s="75"/>
      <c r="D244" s="6"/>
      <c r="E244" s="6"/>
      <c r="F244" s="6"/>
    </row>
    <row r="245" spans="1:6" s="31" customFormat="1" ht="15" customHeight="1">
      <c r="A245" s="67" t="s">
        <v>339</v>
      </c>
      <c r="B245" s="67" t="s">
        <v>340</v>
      </c>
      <c r="C245" s="75" t="s">
        <v>123</v>
      </c>
      <c r="D245" s="6">
        <v>17</v>
      </c>
      <c r="E245" s="6"/>
      <c r="F245" s="81">
        <f>D245*E245</f>
        <v>0</v>
      </c>
    </row>
    <row r="246" spans="1:6" s="31" customFormat="1" ht="32.450000000000003" customHeight="1">
      <c r="A246" s="30"/>
      <c r="B246" s="107" t="s">
        <v>341</v>
      </c>
      <c r="C246" s="75"/>
      <c r="D246" s="6"/>
      <c r="E246" s="6"/>
      <c r="F246" s="6"/>
    </row>
    <row r="247" spans="1:6" s="31" customFormat="1" ht="15" customHeight="1">
      <c r="A247" s="67" t="s">
        <v>342</v>
      </c>
      <c r="B247" s="67" t="s">
        <v>343</v>
      </c>
      <c r="C247" s="75" t="s">
        <v>123</v>
      </c>
      <c r="D247" s="6">
        <v>4</v>
      </c>
      <c r="E247" s="6"/>
      <c r="F247" s="81">
        <f>D247*E247</f>
        <v>0</v>
      </c>
    </row>
    <row r="248" spans="1:6" s="31" customFormat="1" ht="32.450000000000003" customHeight="1">
      <c r="A248" s="30"/>
      <c r="B248" s="107" t="s">
        <v>344</v>
      </c>
      <c r="C248" s="75"/>
      <c r="D248" s="6"/>
      <c r="E248" s="6"/>
      <c r="F248" s="6"/>
    </row>
    <row r="249" spans="1:6" s="64" customFormat="1" ht="15" customHeight="1">
      <c r="A249" s="68"/>
      <c r="B249" s="76" t="s">
        <v>194</v>
      </c>
      <c r="C249" s="109"/>
      <c r="D249" s="5"/>
      <c r="E249" s="5"/>
      <c r="F249" s="5">
        <f>SUM(F233:F248)</f>
        <v>0</v>
      </c>
    </row>
    <row r="250" spans="1:6" s="64" customFormat="1" ht="15" customHeight="1">
      <c r="A250" s="68"/>
      <c r="C250" s="77"/>
      <c r="D250" s="5"/>
      <c r="E250" s="6"/>
      <c r="F250" s="6"/>
    </row>
    <row r="251" spans="1:6" s="31" customFormat="1" ht="15" customHeight="1">
      <c r="A251" s="67">
        <v>5</v>
      </c>
      <c r="B251" s="68" t="s">
        <v>345</v>
      </c>
      <c r="C251" s="48"/>
      <c r="D251" s="49"/>
      <c r="E251" s="6"/>
      <c r="F251" s="6"/>
    </row>
    <row r="252" spans="1:6" s="31" customFormat="1" ht="15" customHeight="1">
      <c r="A252" s="30" t="s">
        <v>196</v>
      </c>
      <c r="B252" s="67" t="s">
        <v>346</v>
      </c>
      <c r="C252" s="75" t="s">
        <v>123</v>
      </c>
      <c r="D252" s="6">
        <v>45</v>
      </c>
      <c r="E252" s="6"/>
      <c r="F252" s="81">
        <f>D252*E252</f>
        <v>0</v>
      </c>
    </row>
    <row r="253" spans="1:6" s="31" customFormat="1" ht="16.149999999999999" customHeight="1">
      <c r="A253" s="67"/>
      <c r="B253" s="107" t="s">
        <v>347</v>
      </c>
      <c r="C253" s="75"/>
      <c r="D253" s="6"/>
      <c r="E253" s="6"/>
      <c r="F253" s="6"/>
    </row>
    <row r="254" spans="1:6" s="31" customFormat="1" ht="30.6" customHeight="1">
      <c r="A254" s="30"/>
      <c r="B254" s="107" t="s">
        <v>348</v>
      </c>
      <c r="C254" s="75"/>
      <c r="D254" s="6"/>
      <c r="E254" s="6"/>
      <c r="F254" s="6"/>
    </row>
    <row r="255" spans="1:6" s="31" customFormat="1" ht="15" customHeight="1">
      <c r="A255" s="30" t="s">
        <v>220</v>
      </c>
      <c r="B255" s="67" t="s">
        <v>349</v>
      </c>
      <c r="C255" s="75" t="s">
        <v>123</v>
      </c>
      <c r="D255" s="6">
        <v>2</v>
      </c>
      <c r="E255" s="6"/>
      <c r="F255" s="81">
        <f>D255*E255</f>
        <v>0</v>
      </c>
    </row>
    <row r="256" spans="1:6" s="31" customFormat="1" ht="16.149999999999999" customHeight="1">
      <c r="A256" s="67"/>
      <c r="B256" s="107" t="s">
        <v>347</v>
      </c>
      <c r="C256" s="75"/>
      <c r="D256" s="6"/>
      <c r="E256" s="6"/>
      <c r="F256" s="6"/>
    </row>
    <row r="257" spans="1:6" s="31" customFormat="1" ht="30.6" customHeight="1">
      <c r="A257" s="30"/>
      <c r="B257" s="107" t="s">
        <v>348</v>
      </c>
      <c r="C257" s="75"/>
      <c r="D257" s="6"/>
      <c r="E257" s="6"/>
      <c r="F257" s="6"/>
    </row>
    <row r="258" spans="1:6" s="31" customFormat="1" ht="15" customHeight="1">
      <c r="A258" s="30" t="s">
        <v>232</v>
      </c>
      <c r="B258" s="67" t="s">
        <v>350</v>
      </c>
      <c r="C258" s="75" t="s">
        <v>123</v>
      </c>
      <c r="D258" s="6">
        <v>29</v>
      </c>
      <c r="E258" s="6"/>
      <c r="F258" s="81">
        <f>D258*E258</f>
        <v>0</v>
      </c>
    </row>
    <row r="259" spans="1:6" s="31" customFormat="1" ht="16.149999999999999" customHeight="1">
      <c r="A259" s="67"/>
      <c r="B259" s="107" t="s">
        <v>347</v>
      </c>
      <c r="C259" s="75"/>
      <c r="D259" s="6"/>
      <c r="E259" s="6"/>
      <c r="F259" s="6"/>
    </row>
    <row r="260" spans="1:6" s="31" customFormat="1" ht="30.6" customHeight="1">
      <c r="A260" s="30"/>
      <c r="B260" s="107" t="s">
        <v>348</v>
      </c>
      <c r="C260" s="75"/>
      <c r="D260" s="6"/>
      <c r="E260" s="6"/>
      <c r="F260" s="6"/>
    </row>
    <row r="261" spans="1:6" s="31" customFormat="1" ht="15" customHeight="1">
      <c r="A261" s="30" t="s">
        <v>236</v>
      </c>
      <c r="B261" s="67" t="s">
        <v>351</v>
      </c>
      <c r="C261" s="75" t="s">
        <v>123</v>
      </c>
      <c r="D261" s="6">
        <v>6</v>
      </c>
      <c r="E261" s="6"/>
      <c r="F261" s="81">
        <f>D261*E261</f>
        <v>0</v>
      </c>
    </row>
    <row r="262" spans="1:6" s="31" customFormat="1" ht="16.149999999999999" customHeight="1">
      <c r="A262" s="67"/>
      <c r="B262" s="107" t="s">
        <v>347</v>
      </c>
      <c r="C262" s="75"/>
      <c r="D262" s="6"/>
      <c r="E262" s="6"/>
      <c r="F262" s="6"/>
    </row>
    <row r="263" spans="1:6" s="31" customFormat="1" ht="30.6" customHeight="1">
      <c r="A263" s="30"/>
      <c r="B263" s="107" t="s">
        <v>348</v>
      </c>
      <c r="C263" s="75"/>
      <c r="D263" s="6"/>
      <c r="E263" s="6"/>
      <c r="F263" s="6"/>
    </row>
    <row r="264" spans="1:6" s="64" customFormat="1" ht="15" customHeight="1">
      <c r="A264" s="68"/>
      <c r="B264" s="76" t="s">
        <v>255</v>
      </c>
      <c r="C264" s="109"/>
      <c r="D264" s="5"/>
      <c r="E264" s="5"/>
      <c r="F264" s="5">
        <f>SUM(F252:F263)</f>
        <v>0</v>
      </c>
    </row>
    <row r="265" spans="1:6" s="64" customFormat="1" ht="15" customHeight="1">
      <c r="A265" s="68"/>
      <c r="C265" s="77"/>
      <c r="D265" s="5"/>
      <c r="E265" s="6"/>
      <c r="F265" s="6"/>
    </row>
    <row r="266" spans="1:6" s="31" customFormat="1" ht="15" customHeight="1">
      <c r="A266" s="67">
        <v>6</v>
      </c>
      <c r="B266" s="112" t="s">
        <v>352</v>
      </c>
      <c r="C266" s="113"/>
      <c r="D266" s="114"/>
      <c r="E266" s="114"/>
      <c r="F266" s="115"/>
    </row>
    <row r="267" spans="1:6" s="31" customFormat="1" ht="12.6" customHeight="1">
      <c r="A267" s="30" t="s">
        <v>258</v>
      </c>
      <c r="B267" s="30" t="s">
        <v>353</v>
      </c>
      <c r="C267" s="75" t="s">
        <v>123</v>
      </c>
      <c r="D267" s="6">
        <v>2</v>
      </c>
      <c r="E267" s="6"/>
      <c r="F267" s="81">
        <f>D267*E267</f>
        <v>0</v>
      </c>
    </row>
    <row r="268" spans="1:6" s="31" customFormat="1" ht="12.6" customHeight="1">
      <c r="A268" s="30" t="s">
        <v>260</v>
      </c>
      <c r="B268" s="30" t="s">
        <v>354</v>
      </c>
      <c r="C268" s="75" t="s">
        <v>123</v>
      </c>
      <c r="D268" s="6">
        <v>12</v>
      </c>
      <c r="E268" s="6"/>
      <c r="F268" s="81">
        <f>D268*E268</f>
        <v>0</v>
      </c>
    </row>
    <row r="269" spans="1:6" s="31" customFormat="1" ht="12.6" customHeight="1">
      <c r="A269" s="30" t="s">
        <v>262</v>
      </c>
      <c r="B269" s="30" t="s">
        <v>355</v>
      </c>
      <c r="C269" s="75" t="s">
        <v>123</v>
      </c>
      <c r="D269" s="6">
        <v>4</v>
      </c>
      <c r="E269" s="6"/>
      <c r="F269" s="81">
        <f t="shared" ref="F269:F275" si="9">D269*E269</f>
        <v>0</v>
      </c>
    </row>
    <row r="270" spans="1:6" s="31" customFormat="1" ht="12.6" customHeight="1">
      <c r="A270" s="30" t="s">
        <v>356</v>
      </c>
      <c r="B270" s="30" t="s">
        <v>357</v>
      </c>
      <c r="C270" s="75" t="s">
        <v>123</v>
      </c>
      <c r="D270" s="6">
        <v>12</v>
      </c>
      <c r="E270" s="6"/>
      <c r="F270" s="81">
        <f t="shared" si="9"/>
        <v>0</v>
      </c>
    </row>
    <row r="271" spans="1:6" s="31" customFormat="1" ht="12.6" customHeight="1">
      <c r="A271" s="30" t="s">
        <v>358</v>
      </c>
      <c r="B271" s="30" t="s">
        <v>359</v>
      </c>
      <c r="C271" s="75" t="s">
        <v>123</v>
      </c>
      <c r="D271" s="6">
        <v>50</v>
      </c>
      <c r="E271" s="6"/>
      <c r="F271" s="81">
        <f t="shared" si="9"/>
        <v>0</v>
      </c>
    </row>
    <row r="272" spans="1:6" s="31" customFormat="1" ht="12.6" customHeight="1">
      <c r="A272" s="30" t="s">
        <v>360</v>
      </c>
      <c r="B272" s="30" t="s">
        <v>361</v>
      </c>
      <c r="C272" s="75" t="s">
        <v>123</v>
      </c>
      <c r="D272" s="6">
        <v>18</v>
      </c>
      <c r="E272" s="6"/>
      <c r="F272" s="81">
        <f t="shared" si="9"/>
        <v>0</v>
      </c>
    </row>
    <row r="273" spans="1:97" s="31" customFormat="1" ht="12.6" customHeight="1">
      <c r="A273" s="30" t="s">
        <v>362</v>
      </c>
      <c r="B273" s="30" t="s">
        <v>363</v>
      </c>
      <c r="C273" s="75" t="s">
        <v>123</v>
      </c>
      <c r="D273" s="6">
        <v>1</v>
      </c>
      <c r="E273" s="6"/>
      <c r="F273" s="81">
        <f t="shared" si="9"/>
        <v>0</v>
      </c>
    </row>
    <row r="274" spans="1:97" s="31" customFormat="1" ht="12.6" customHeight="1">
      <c r="A274" s="30" t="s">
        <v>364</v>
      </c>
      <c r="B274" s="30" t="s">
        <v>365</v>
      </c>
      <c r="C274" s="75" t="s">
        <v>123</v>
      </c>
      <c r="D274" s="6">
        <v>4</v>
      </c>
      <c r="E274" s="6"/>
      <c r="F274" s="81">
        <f t="shared" si="9"/>
        <v>0</v>
      </c>
    </row>
    <row r="275" spans="1:97" s="31" customFormat="1" ht="12.6" customHeight="1">
      <c r="A275" s="30" t="s">
        <v>366</v>
      </c>
      <c r="B275" s="30" t="s">
        <v>367</v>
      </c>
      <c r="C275" s="75" t="s">
        <v>123</v>
      </c>
      <c r="D275" s="6">
        <v>5</v>
      </c>
      <c r="E275" s="6"/>
      <c r="F275" s="81">
        <f t="shared" si="9"/>
        <v>0</v>
      </c>
    </row>
    <row r="276" spans="1:97" s="64" customFormat="1" ht="15" customHeight="1">
      <c r="A276" s="68"/>
      <c r="B276" s="76" t="s">
        <v>264</v>
      </c>
      <c r="C276" s="109"/>
      <c r="D276" s="5"/>
      <c r="E276" s="5"/>
      <c r="F276" s="5">
        <f>SUM(F267:F275)</f>
        <v>0</v>
      </c>
    </row>
    <row r="277" spans="1:97" s="64" customFormat="1" ht="15" customHeight="1">
      <c r="A277" s="68"/>
      <c r="B277" s="76"/>
      <c r="C277" s="109"/>
      <c r="D277" s="5"/>
      <c r="E277" s="5"/>
      <c r="F277" s="5"/>
    </row>
    <row r="278" spans="1:97" s="6" customFormat="1" ht="15" customHeight="1">
      <c r="A278" s="67">
        <v>7</v>
      </c>
      <c r="B278" s="112" t="s">
        <v>368</v>
      </c>
      <c r="C278" s="113"/>
      <c r="D278" s="114"/>
      <c r="E278" s="114"/>
      <c r="F278" s="115"/>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1"/>
      <c r="AY278" s="31"/>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c r="BZ278" s="31"/>
      <c r="CA278" s="31"/>
      <c r="CB278" s="31"/>
      <c r="CC278" s="31"/>
      <c r="CD278" s="31"/>
      <c r="CE278" s="31"/>
      <c r="CF278" s="31"/>
      <c r="CG278" s="31"/>
      <c r="CH278" s="31"/>
      <c r="CI278" s="31"/>
      <c r="CJ278" s="31"/>
      <c r="CK278" s="31"/>
      <c r="CL278" s="31"/>
      <c r="CM278" s="31"/>
      <c r="CN278" s="31"/>
      <c r="CO278" s="31"/>
      <c r="CP278" s="31"/>
      <c r="CQ278" s="31"/>
      <c r="CR278" s="31"/>
      <c r="CS278" s="31"/>
    </row>
    <row r="279" spans="1:97" s="6" customFormat="1" ht="15" customHeight="1">
      <c r="A279" s="30" t="s">
        <v>266</v>
      </c>
      <c r="B279" s="30" t="s">
        <v>369</v>
      </c>
      <c r="C279" s="75" t="s">
        <v>123</v>
      </c>
      <c r="D279" s="6">
        <v>1</v>
      </c>
      <c r="F279" s="81">
        <f>D279*E279</f>
        <v>0</v>
      </c>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c r="BZ279" s="31"/>
      <c r="CA279" s="31"/>
      <c r="CB279" s="31"/>
      <c r="CC279" s="31"/>
      <c r="CD279" s="31"/>
      <c r="CE279" s="31"/>
      <c r="CF279" s="31"/>
      <c r="CG279" s="31"/>
      <c r="CH279" s="31"/>
      <c r="CI279" s="31"/>
      <c r="CJ279" s="31"/>
      <c r="CK279" s="31"/>
      <c r="CL279" s="31"/>
      <c r="CM279" s="31"/>
      <c r="CN279" s="31"/>
      <c r="CO279" s="31"/>
      <c r="CP279" s="31"/>
      <c r="CQ279" s="31"/>
      <c r="CR279" s="31"/>
      <c r="CS279" s="31"/>
    </row>
    <row r="280" spans="1:97" s="6" customFormat="1" ht="15" customHeight="1">
      <c r="A280" s="30" t="s">
        <v>15</v>
      </c>
      <c r="B280" s="30" t="s">
        <v>370</v>
      </c>
      <c r="C280" s="75" t="s">
        <v>123</v>
      </c>
      <c r="D280" s="6">
        <v>1</v>
      </c>
      <c r="F280" s="81">
        <f>D280*E280</f>
        <v>0</v>
      </c>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row>
    <row r="281" spans="1:97" s="6" customFormat="1" ht="15" customHeight="1">
      <c r="A281" s="30" t="s">
        <v>282</v>
      </c>
      <c r="B281" s="30" t="s">
        <v>371</v>
      </c>
      <c r="C281" s="75" t="s">
        <v>123</v>
      </c>
      <c r="D281" s="6">
        <v>1</v>
      </c>
      <c r="F281" s="81">
        <f>D281*E281</f>
        <v>0</v>
      </c>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1"/>
      <c r="BG281" s="31"/>
      <c r="BH281" s="31"/>
      <c r="BI281" s="31"/>
      <c r="BJ281" s="31"/>
      <c r="BK281" s="31"/>
      <c r="BL281" s="31"/>
      <c r="BM281" s="31"/>
      <c r="BN281" s="31"/>
      <c r="BO281" s="31"/>
      <c r="BP281" s="31"/>
      <c r="BQ281" s="31"/>
      <c r="BR281" s="31"/>
      <c r="BS281" s="31"/>
      <c r="BT281" s="31"/>
      <c r="BU281" s="31"/>
      <c r="BV281" s="31"/>
      <c r="BW281" s="31"/>
      <c r="BX281" s="31"/>
      <c r="BY281" s="31"/>
      <c r="BZ281" s="31"/>
      <c r="CA281" s="31"/>
      <c r="CB281" s="31"/>
      <c r="CC281" s="31"/>
      <c r="CD281" s="31"/>
      <c r="CE281" s="31"/>
      <c r="CF281" s="31"/>
      <c r="CG281" s="31"/>
      <c r="CH281" s="31"/>
      <c r="CI281" s="31"/>
      <c r="CJ281" s="31"/>
      <c r="CK281" s="31"/>
      <c r="CL281" s="31"/>
      <c r="CM281" s="31"/>
      <c r="CN281" s="31"/>
      <c r="CO281" s="31"/>
      <c r="CP281" s="31"/>
      <c r="CQ281" s="31"/>
      <c r="CR281" s="31"/>
      <c r="CS281" s="31"/>
    </row>
    <row r="282" spans="1:97" s="6" customFormat="1" ht="15" customHeight="1">
      <c r="A282" s="30" t="s">
        <v>292</v>
      </c>
      <c r="B282" s="30" t="s">
        <v>372</v>
      </c>
      <c r="C282" s="75" t="s">
        <v>123</v>
      </c>
      <c r="D282" s="6">
        <v>1</v>
      </c>
      <c r="F282" s="81">
        <f>D282*E282</f>
        <v>0</v>
      </c>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1"/>
      <c r="BG282" s="31"/>
      <c r="BH282" s="31"/>
      <c r="BI282" s="31"/>
      <c r="BJ282" s="31"/>
      <c r="BK282" s="31"/>
      <c r="BL282" s="31"/>
      <c r="BM282" s="31"/>
      <c r="BN282" s="31"/>
      <c r="BO282" s="31"/>
      <c r="BP282" s="31"/>
      <c r="BQ282" s="31"/>
      <c r="BR282" s="31"/>
      <c r="BS282" s="31"/>
      <c r="BT282" s="31"/>
      <c r="BU282" s="31"/>
      <c r="BV282" s="31"/>
      <c r="BW282" s="31"/>
      <c r="BX282" s="31"/>
      <c r="BY282" s="31"/>
      <c r="BZ282" s="31"/>
      <c r="CA282" s="31"/>
      <c r="CB282" s="31"/>
      <c r="CC282" s="31"/>
      <c r="CD282" s="31"/>
      <c r="CE282" s="31"/>
      <c r="CF282" s="31"/>
      <c r="CG282" s="31"/>
      <c r="CH282" s="31"/>
      <c r="CI282" s="31"/>
      <c r="CJ282" s="31"/>
      <c r="CK282" s="31"/>
      <c r="CL282" s="31"/>
      <c r="CM282" s="31"/>
      <c r="CN282" s="31"/>
      <c r="CO282" s="31"/>
      <c r="CP282" s="31"/>
      <c r="CQ282" s="31"/>
      <c r="CR282" s="31"/>
      <c r="CS282" s="31"/>
    </row>
    <row r="283" spans="1:97" s="6" customFormat="1" ht="15" customHeight="1">
      <c r="A283" s="30"/>
      <c r="B283" s="67" t="s">
        <v>373</v>
      </c>
      <c r="C283" s="75"/>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1"/>
      <c r="BG283" s="31"/>
      <c r="BH283" s="31"/>
      <c r="BI283" s="31"/>
      <c r="BJ283" s="31"/>
      <c r="BK283" s="31"/>
      <c r="BL283" s="31"/>
      <c r="BM283" s="31"/>
      <c r="BN283" s="31"/>
      <c r="BO283" s="31"/>
      <c r="BP283" s="31"/>
      <c r="BQ283" s="31"/>
      <c r="BR283" s="31"/>
      <c r="BS283" s="31"/>
      <c r="BT283" s="31"/>
      <c r="BU283" s="31"/>
      <c r="BV283" s="31"/>
      <c r="BW283" s="31"/>
      <c r="BX283" s="31"/>
      <c r="BY283" s="31"/>
      <c r="BZ283" s="31"/>
      <c r="CA283" s="31"/>
      <c r="CB283" s="31"/>
      <c r="CC283" s="31"/>
      <c r="CD283" s="31"/>
      <c r="CE283" s="31"/>
      <c r="CF283" s="31"/>
      <c r="CG283" s="31"/>
      <c r="CH283" s="31"/>
      <c r="CI283" s="31"/>
      <c r="CJ283" s="31"/>
      <c r="CK283" s="31"/>
      <c r="CL283" s="31"/>
      <c r="CM283" s="31"/>
      <c r="CN283" s="31"/>
      <c r="CO283" s="31"/>
      <c r="CP283" s="31"/>
      <c r="CQ283" s="31"/>
      <c r="CR283" s="31"/>
      <c r="CS283" s="31"/>
    </row>
    <row r="284" spans="1:97" s="6" customFormat="1" ht="15" customHeight="1">
      <c r="A284" s="30" t="s">
        <v>374</v>
      </c>
      <c r="B284" s="30" t="s">
        <v>375</v>
      </c>
      <c r="C284" s="75" t="s">
        <v>103</v>
      </c>
      <c r="D284" s="6">
        <v>20</v>
      </c>
      <c r="F284" s="81">
        <f>D284*E284</f>
        <v>0</v>
      </c>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31"/>
      <c r="AY284" s="31"/>
      <c r="AZ284" s="31"/>
      <c r="BA284" s="31"/>
      <c r="BB284" s="31"/>
      <c r="BC284" s="31"/>
      <c r="BD284" s="31"/>
      <c r="BE284" s="31"/>
      <c r="BF284" s="31"/>
      <c r="BG284" s="31"/>
      <c r="BH284" s="31"/>
      <c r="BI284" s="31"/>
      <c r="BJ284" s="31"/>
      <c r="BK284" s="31"/>
      <c r="BL284" s="31"/>
      <c r="BM284" s="31"/>
      <c r="BN284" s="31"/>
      <c r="BO284" s="31"/>
      <c r="BP284" s="31"/>
      <c r="BQ284" s="31"/>
      <c r="BR284" s="31"/>
      <c r="BS284" s="31"/>
      <c r="BT284" s="31"/>
      <c r="BU284" s="31"/>
      <c r="BV284" s="31"/>
      <c r="BW284" s="31"/>
      <c r="BX284" s="31"/>
      <c r="BY284" s="31"/>
      <c r="BZ284" s="31"/>
      <c r="CA284" s="31"/>
      <c r="CB284" s="31"/>
      <c r="CC284" s="31"/>
      <c r="CD284" s="31"/>
      <c r="CE284" s="31"/>
      <c r="CF284" s="31"/>
      <c r="CG284" s="31"/>
      <c r="CH284" s="31"/>
      <c r="CI284" s="31"/>
      <c r="CJ284" s="31"/>
      <c r="CK284" s="31"/>
      <c r="CL284" s="31"/>
      <c r="CM284" s="31"/>
      <c r="CN284" s="31"/>
      <c r="CO284" s="31"/>
      <c r="CP284" s="31"/>
      <c r="CQ284" s="31"/>
      <c r="CR284" s="31"/>
      <c r="CS284" s="31"/>
    </row>
    <row r="285" spans="1:97" s="6" customFormat="1" ht="15" customHeight="1">
      <c r="A285" s="30" t="s">
        <v>376</v>
      </c>
      <c r="B285" s="30" t="s">
        <v>377</v>
      </c>
      <c r="C285" s="75" t="s">
        <v>103</v>
      </c>
      <c r="D285" s="6">
        <v>25</v>
      </c>
      <c r="F285" s="81">
        <f>D285*E285</f>
        <v>0</v>
      </c>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row>
    <row r="286" spans="1:97" s="6" customFormat="1" ht="15" customHeight="1">
      <c r="A286" s="30" t="s">
        <v>378</v>
      </c>
      <c r="B286" s="30" t="s">
        <v>379</v>
      </c>
      <c r="C286" s="75" t="s">
        <v>103</v>
      </c>
      <c r="D286" s="6">
        <v>130</v>
      </c>
      <c r="F286" s="81">
        <f>D286*E286</f>
        <v>0</v>
      </c>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row>
    <row r="287" spans="1:97" s="5" customFormat="1" ht="15" customHeight="1">
      <c r="A287" s="68"/>
      <c r="B287" s="76" t="s">
        <v>299</v>
      </c>
      <c r="C287" s="109"/>
      <c r="F287" s="5">
        <f>SUM(F279:F286)</f>
        <v>0</v>
      </c>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c r="AG287" s="64"/>
      <c r="AH287" s="64"/>
      <c r="AI287" s="64"/>
      <c r="AJ287" s="64"/>
      <c r="AK287" s="64"/>
      <c r="AL287" s="64"/>
      <c r="AM287" s="64"/>
      <c r="AN287" s="64"/>
      <c r="AO287" s="64"/>
      <c r="AP287" s="64"/>
      <c r="AQ287" s="64"/>
      <c r="AR287" s="64"/>
      <c r="AS287" s="64"/>
      <c r="AT287" s="64"/>
      <c r="AU287" s="64"/>
      <c r="AV287" s="64"/>
      <c r="AW287" s="64"/>
      <c r="AX287" s="64"/>
      <c r="AY287" s="64"/>
      <c r="AZ287" s="64"/>
      <c r="BA287" s="64"/>
      <c r="BB287" s="64"/>
      <c r="BC287" s="64"/>
      <c r="BD287" s="64"/>
      <c r="BE287" s="64"/>
      <c r="BF287" s="64"/>
      <c r="BG287" s="64"/>
      <c r="BH287" s="64"/>
      <c r="BI287" s="64"/>
      <c r="BJ287" s="64"/>
      <c r="BK287" s="64"/>
      <c r="BL287" s="64"/>
      <c r="BM287" s="64"/>
      <c r="BN287" s="64"/>
      <c r="BO287" s="64"/>
      <c r="BP287" s="64"/>
      <c r="BQ287" s="64"/>
      <c r="BR287" s="64"/>
      <c r="BS287" s="64"/>
      <c r="BT287" s="64"/>
      <c r="BU287" s="64"/>
      <c r="BV287" s="64"/>
      <c r="BW287" s="64"/>
      <c r="BX287" s="64"/>
      <c r="BY287" s="64"/>
      <c r="BZ287" s="64"/>
      <c r="CA287" s="64"/>
      <c r="CB287" s="64"/>
      <c r="CC287" s="64"/>
      <c r="CD287" s="64"/>
      <c r="CE287" s="64"/>
      <c r="CF287" s="64"/>
      <c r="CG287" s="64"/>
      <c r="CH287" s="64"/>
      <c r="CI287" s="64"/>
      <c r="CJ287" s="64"/>
      <c r="CK287" s="64"/>
      <c r="CL287" s="64"/>
      <c r="CM287" s="64"/>
      <c r="CN287" s="64"/>
      <c r="CO287" s="64"/>
      <c r="CP287" s="64"/>
      <c r="CQ287" s="64"/>
      <c r="CR287" s="64"/>
      <c r="CS287" s="64"/>
    </row>
    <row r="288" spans="1:97" s="6" customFormat="1" ht="15" customHeight="1">
      <c r="A288" s="68"/>
      <c r="B288" s="76"/>
      <c r="C288" s="77"/>
      <c r="D288" s="5"/>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row>
    <row r="289" spans="1:97" s="6" customFormat="1" ht="15" customHeight="1">
      <c r="A289" s="67">
        <v>8</v>
      </c>
      <c r="B289" s="112" t="s">
        <v>380</v>
      </c>
      <c r="C289" s="113"/>
      <c r="D289" s="114"/>
      <c r="E289" s="114"/>
      <c r="F289" s="115"/>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row>
    <row r="290" spans="1:97" s="6" customFormat="1" ht="15" customHeight="1">
      <c r="A290" s="30" t="s">
        <v>381</v>
      </c>
      <c r="B290" s="30" t="s">
        <v>382</v>
      </c>
      <c r="C290" s="75" t="s">
        <v>123</v>
      </c>
      <c r="D290" s="6">
        <v>1</v>
      </c>
      <c r="F290" s="81">
        <f t="shared" ref="F290:F294" si="10">D290*E290</f>
        <v>0</v>
      </c>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row>
    <row r="291" spans="1:97" s="6" customFormat="1" ht="15" customHeight="1">
      <c r="A291" s="30" t="s">
        <v>383</v>
      </c>
      <c r="B291" s="30" t="s">
        <v>384</v>
      </c>
      <c r="C291" s="75" t="s">
        <v>123</v>
      </c>
      <c r="D291" s="6">
        <v>1</v>
      </c>
      <c r="F291" s="81">
        <f t="shared" si="10"/>
        <v>0</v>
      </c>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1"/>
      <c r="BD291" s="31"/>
      <c r="BE291" s="31"/>
      <c r="BF291" s="31"/>
      <c r="BG291" s="31"/>
      <c r="BH291" s="31"/>
      <c r="BI291" s="31"/>
      <c r="BJ291" s="31"/>
      <c r="BK291" s="31"/>
      <c r="BL291" s="31"/>
      <c r="BM291" s="31"/>
      <c r="BN291" s="31"/>
      <c r="BO291" s="31"/>
      <c r="BP291" s="31"/>
      <c r="BQ291" s="31"/>
      <c r="BR291" s="31"/>
      <c r="BS291" s="31"/>
      <c r="BT291" s="31"/>
      <c r="BU291" s="31"/>
      <c r="BV291" s="31"/>
      <c r="BW291" s="31"/>
      <c r="BX291" s="31"/>
      <c r="BY291" s="31"/>
      <c r="BZ291" s="31"/>
      <c r="CA291" s="31"/>
      <c r="CB291" s="31"/>
      <c r="CC291" s="31"/>
      <c r="CD291" s="31"/>
      <c r="CE291" s="31"/>
      <c r="CF291" s="31"/>
      <c r="CG291" s="31"/>
      <c r="CH291" s="31"/>
      <c r="CI291" s="31"/>
      <c r="CJ291" s="31"/>
      <c r="CK291" s="31"/>
      <c r="CL291" s="31"/>
      <c r="CM291" s="31"/>
      <c r="CN291" s="31"/>
      <c r="CO291" s="31"/>
      <c r="CP291" s="31"/>
      <c r="CQ291" s="31"/>
      <c r="CR291" s="31"/>
      <c r="CS291" s="31"/>
    </row>
    <row r="292" spans="1:97" s="6" customFormat="1" ht="15" customHeight="1">
      <c r="A292" s="30" t="s">
        <v>385</v>
      </c>
      <c r="B292" s="30" t="s">
        <v>386</v>
      </c>
      <c r="C292" s="75" t="s">
        <v>123</v>
      </c>
      <c r="D292" s="6">
        <v>1</v>
      </c>
      <c r="F292" s="81">
        <f t="shared" si="10"/>
        <v>0</v>
      </c>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1"/>
      <c r="BD292" s="31"/>
      <c r="BE292" s="31"/>
      <c r="BF292" s="31"/>
      <c r="BG292" s="31"/>
      <c r="BH292" s="31"/>
      <c r="BI292" s="31"/>
      <c r="BJ292" s="31"/>
      <c r="BK292" s="31"/>
      <c r="BL292" s="31"/>
      <c r="BM292" s="31"/>
      <c r="BN292" s="31"/>
      <c r="BO292" s="31"/>
      <c r="BP292" s="31"/>
      <c r="BQ292" s="31"/>
      <c r="BR292" s="31"/>
      <c r="BS292" s="31"/>
      <c r="BT292" s="31"/>
      <c r="BU292" s="31"/>
      <c r="BV292" s="31"/>
      <c r="BW292" s="31"/>
      <c r="BX292" s="31"/>
      <c r="BY292" s="31"/>
      <c r="BZ292" s="31"/>
      <c r="CA292" s="31"/>
      <c r="CB292" s="31"/>
      <c r="CC292" s="31"/>
      <c r="CD292" s="31"/>
      <c r="CE292" s="31"/>
      <c r="CF292" s="31"/>
      <c r="CG292" s="31"/>
      <c r="CH292" s="31"/>
      <c r="CI292" s="31"/>
      <c r="CJ292" s="31"/>
      <c r="CK292" s="31"/>
      <c r="CL292" s="31"/>
      <c r="CM292" s="31"/>
      <c r="CN292" s="31"/>
      <c r="CO292" s="31"/>
      <c r="CP292" s="31"/>
      <c r="CQ292" s="31"/>
      <c r="CR292" s="31"/>
      <c r="CS292" s="31"/>
    </row>
    <row r="293" spans="1:97" s="6" customFormat="1" ht="15" customHeight="1">
      <c r="A293" s="30" t="s">
        <v>387</v>
      </c>
      <c r="B293" s="30" t="s">
        <v>388</v>
      </c>
      <c r="C293" s="75" t="s">
        <v>123</v>
      </c>
      <c r="D293" s="6">
        <v>1</v>
      </c>
      <c r="F293" s="81">
        <f t="shared" si="10"/>
        <v>0</v>
      </c>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1"/>
      <c r="BD293" s="31"/>
      <c r="BE293" s="31"/>
      <c r="BF293" s="31"/>
      <c r="BG293" s="31"/>
      <c r="BH293" s="31"/>
      <c r="BI293" s="31"/>
      <c r="BJ293" s="31"/>
      <c r="BK293" s="31"/>
      <c r="BL293" s="31"/>
      <c r="BM293" s="31"/>
      <c r="BN293" s="31"/>
      <c r="BO293" s="31"/>
      <c r="BP293" s="31"/>
      <c r="BQ293" s="31"/>
      <c r="BR293" s="31"/>
      <c r="BS293" s="31"/>
      <c r="BT293" s="31"/>
      <c r="BU293" s="31"/>
      <c r="BV293" s="31"/>
      <c r="BW293" s="31"/>
      <c r="BX293" s="31"/>
      <c r="BY293" s="31"/>
      <c r="BZ293" s="31"/>
      <c r="CA293" s="31"/>
      <c r="CB293" s="31"/>
      <c r="CC293" s="31"/>
      <c r="CD293" s="31"/>
      <c r="CE293" s="31"/>
      <c r="CF293" s="31"/>
      <c r="CG293" s="31"/>
      <c r="CH293" s="31"/>
      <c r="CI293" s="31"/>
      <c r="CJ293" s="31"/>
      <c r="CK293" s="31"/>
      <c r="CL293" s="31"/>
      <c r="CM293" s="31"/>
      <c r="CN293" s="31"/>
      <c r="CO293" s="31"/>
      <c r="CP293" s="31"/>
      <c r="CQ293" s="31"/>
      <c r="CR293" s="31"/>
      <c r="CS293" s="31"/>
    </row>
    <row r="294" spans="1:97" s="6" customFormat="1" ht="15" customHeight="1">
      <c r="A294" s="30" t="s">
        <v>389</v>
      </c>
      <c r="B294" s="30" t="s">
        <v>390</v>
      </c>
      <c r="C294" s="75" t="s">
        <v>123</v>
      </c>
      <c r="D294" s="6">
        <v>2</v>
      </c>
      <c r="F294" s="81">
        <f t="shared" si="10"/>
        <v>0</v>
      </c>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1"/>
      <c r="BD294" s="31"/>
      <c r="BE294" s="31"/>
      <c r="BF294" s="31"/>
      <c r="BG294" s="31"/>
      <c r="BH294" s="31"/>
      <c r="BI294" s="31"/>
      <c r="BJ294" s="31"/>
      <c r="BK294" s="31"/>
      <c r="BL294" s="31"/>
      <c r="BM294" s="31"/>
      <c r="BN294" s="31"/>
      <c r="BO294" s="31"/>
      <c r="BP294" s="31"/>
      <c r="BQ294" s="31"/>
      <c r="BR294" s="31"/>
      <c r="BS294" s="31"/>
      <c r="BT294" s="31"/>
      <c r="BU294" s="31"/>
      <c r="BV294" s="31"/>
      <c r="BW294" s="31"/>
      <c r="BX294" s="31"/>
      <c r="BY294" s="31"/>
      <c r="BZ294" s="31"/>
      <c r="CA294" s="31"/>
      <c r="CB294" s="31"/>
      <c r="CC294" s="31"/>
      <c r="CD294" s="31"/>
      <c r="CE294" s="31"/>
      <c r="CF294" s="31"/>
      <c r="CG294" s="31"/>
      <c r="CH294" s="31"/>
      <c r="CI294" s="31"/>
      <c r="CJ294" s="31"/>
      <c r="CK294" s="31"/>
      <c r="CL294" s="31"/>
      <c r="CM294" s="31"/>
      <c r="CN294" s="31"/>
      <c r="CO294" s="31"/>
      <c r="CP294" s="31"/>
      <c r="CQ294" s="31"/>
      <c r="CR294" s="31"/>
      <c r="CS294" s="31"/>
    </row>
    <row r="295" spans="1:97" s="5" customFormat="1" ht="15" customHeight="1">
      <c r="A295" s="68"/>
      <c r="B295" s="76" t="s">
        <v>391</v>
      </c>
      <c r="C295" s="109"/>
      <c r="F295" s="5">
        <f>SUM(F290:F294)</f>
        <v>0</v>
      </c>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c r="AG295" s="64"/>
      <c r="AH295" s="64"/>
      <c r="AI295" s="64"/>
      <c r="AJ295" s="64"/>
      <c r="AK295" s="64"/>
      <c r="AL295" s="64"/>
      <c r="AM295" s="64"/>
      <c r="AN295" s="64"/>
      <c r="AO295" s="64"/>
      <c r="AP295" s="64"/>
      <c r="AQ295" s="64"/>
      <c r="AR295" s="64"/>
      <c r="AS295" s="64"/>
      <c r="AT295" s="64"/>
      <c r="AU295" s="64"/>
      <c r="AV295" s="64"/>
      <c r="AW295" s="64"/>
      <c r="AX295" s="64"/>
      <c r="AY295" s="64"/>
      <c r="AZ295" s="64"/>
      <c r="BA295" s="64"/>
      <c r="BB295" s="64"/>
      <c r="BC295" s="64"/>
      <c r="BD295" s="64"/>
      <c r="BE295" s="64"/>
      <c r="BF295" s="64"/>
      <c r="BG295" s="64"/>
      <c r="BH295" s="64"/>
      <c r="BI295" s="64"/>
      <c r="BJ295" s="64"/>
      <c r="BK295" s="64"/>
      <c r="BL295" s="64"/>
      <c r="BM295" s="64"/>
      <c r="BN295" s="64"/>
      <c r="BO295" s="64"/>
      <c r="BP295" s="64"/>
      <c r="BQ295" s="64"/>
      <c r="BR295" s="64"/>
      <c r="BS295" s="64"/>
      <c r="BT295" s="64"/>
      <c r="BU295" s="64"/>
      <c r="BV295" s="64"/>
      <c r="BW295" s="64"/>
      <c r="BX295" s="64"/>
      <c r="BY295" s="64"/>
      <c r="BZ295" s="64"/>
      <c r="CA295" s="64"/>
      <c r="CB295" s="64"/>
      <c r="CC295" s="64"/>
      <c r="CD295" s="64"/>
      <c r="CE295" s="64"/>
      <c r="CF295" s="64"/>
      <c r="CG295" s="64"/>
      <c r="CH295" s="64"/>
      <c r="CI295" s="64"/>
      <c r="CJ295" s="64"/>
      <c r="CK295" s="64"/>
      <c r="CL295" s="64"/>
      <c r="CM295" s="64"/>
      <c r="CN295" s="64"/>
      <c r="CO295" s="64"/>
      <c r="CP295" s="64"/>
      <c r="CQ295" s="64"/>
      <c r="CR295" s="64"/>
      <c r="CS295" s="64"/>
    </row>
    <row r="296" spans="1:97" s="6" customFormat="1" ht="15" customHeight="1">
      <c r="A296" s="68"/>
      <c r="B296" s="64"/>
      <c r="C296" s="77"/>
      <c r="D296" s="5"/>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row>
    <row r="297" spans="1:97" s="6" customFormat="1" ht="15" customHeight="1">
      <c r="A297" s="67">
        <v>9</v>
      </c>
      <c r="B297" s="112" t="s">
        <v>392</v>
      </c>
      <c r="C297" s="113"/>
      <c r="D297" s="114"/>
      <c r="E297" s="114"/>
      <c r="F297" s="115"/>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row>
    <row r="298" spans="1:97" s="6" customFormat="1" ht="28.9" customHeight="1">
      <c r="A298" s="67"/>
      <c r="B298" s="107" t="s">
        <v>393</v>
      </c>
      <c r="C298" s="75"/>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row>
    <row r="299" spans="1:97" s="6" customFormat="1" ht="15" customHeight="1">
      <c r="A299" s="30" t="s">
        <v>394</v>
      </c>
      <c r="B299" s="30" t="s">
        <v>395</v>
      </c>
      <c r="C299" s="75" t="s">
        <v>123</v>
      </c>
      <c r="D299" s="6">
        <v>8</v>
      </c>
      <c r="F299" s="81">
        <f>D299*E299</f>
        <v>0</v>
      </c>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row>
    <row r="300" spans="1:97" s="5" customFormat="1" ht="15" customHeight="1">
      <c r="A300" s="68"/>
      <c r="B300" s="76" t="s">
        <v>396</v>
      </c>
      <c r="C300" s="109"/>
      <c r="F300" s="5">
        <f>SUM(F299:F299)</f>
        <v>0</v>
      </c>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c r="AG300" s="64"/>
      <c r="AH300" s="64"/>
      <c r="AI300" s="64"/>
      <c r="AJ300" s="64"/>
      <c r="AK300" s="64"/>
      <c r="AL300" s="64"/>
      <c r="AM300" s="64"/>
      <c r="AN300" s="64"/>
      <c r="AO300" s="64"/>
      <c r="AP300" s="64"/>
      <c r="AQ300" s="64"/>
      <c r="AR300" s="64"/>
      <c r="AS300" s="64"/>
      <c r="AT300" s="64"/>
      <c r="AU300" s="64"/>
      <c r="AV300" s="64"/>
      <c r="AW300" s="64"/>
      <c r="AX300" s="64"/>
      <c r="AY300" s="64"/>
      <c r="AZ300" s="64"/>
      <c r="BA300" s="64"/>
      <c r="BB300" s="64"/>
      <c r="BC300" s="64"/>
      <c r="BD300" s="64"/>
      <c r="BE300" s="64"/>
      <c r="BF300" s="64"/>
      <c r="BG300" s="64"/>
      <c r="BH300" s="64"/>
      <c r="BI300" s="64"/>
      <c r="BJ300" s="64"/>
      <c r="BK300" s="64"/>
      <c r="BL300" s="64"/>
      <c r="BM300" s="64"/>
      <c r="BN300" s="64"/>
      <c r="BO300" s="64"/>
      <c r="BP300" s="64"/>
      <c r="BQ300" s="64"/>
      <c r="BR300" s="64"/>
      <c r="BS300" s="64"/>
      <c r="BT300" s="64"/>
      <c r="BU300" s="64"/>
      <c r="BV300" s="64"/>
      <c r="BW300" s="64"/>
      <c r="BX300" s="64"/>
      <c r="BY300" s="64"/>
      <c r="BZ300" s="64"/>
      <c r="CA300" s="64"/>
      <c r="CB300" s="64"/>
      <c r="CC300" s="64"/>
      <c r="CD300" s="64"/>
      <c r="CE300" s="64"/>
      <c r="CF300" s="64"/>
      <c r="CG300" s="64"/>
      <c r="CH300" s="64"/>
      <c r="CI300" s="64"/>
      <c r="CJ300" s="64"/>
      <c r="CK300" s="64"/>
      <c r="CL300" s="64"/>
      <c r="CM300" s="64"/>
      <c r="CN300" s="64"/>
      <c r="CO300" s="64"/>
      <c r="CP300" s="64"/>
      <c r="CQ300" s="64"/>
      <c r="CR300" s="64"/>
      <c r="CS300" s="64"/>
    </row>
    <row r="301" spans="1:97" s="64" customFormat="1" ht="15" customHeight="1">
      <c r="A301" s="68"/>
      <c r="B301" s="76"/>
      <c r="C301" s="77"/>
      <c r="D301" s="5"/>
      <c r="E301" s="6"/>
      <c r="F301" s="6"/>
    </row>
    <row r="302" spans="1:97" s="31" customFormat="1" ht="15" customHeight="1">
      <c r="A302" s="67">
        <v>10</v>
      </c>
      <c r="B302" s="68" t="s">
        <v>397</v>
      </c>
      <c r="C302" s="48"/>
      <c r="D302" s="5"/>
      <c r="E302" s="6"/>
      <c r="F302" s="6"/>
    </row>
    <row r="303" spans="1:97" s="31" customFormat="1" ht="27" customHeight="1">
      <c r="A303" s="67"/>
      <c r="B303" s="107" t="s">
        <v>398</v>
      </c>
      <c r="C303" s="75"/>
      <c r="D303" s="6"/>
      <c r="E303" s="6"/>
      <c r="F303" s="6"/>
    </row>
    <row r="304" spans="1:97" s="31" customFormat="1" ht="32.450000000000003" customHeight="1">
      <c r="A304" s="67"/>
      <c r="B304" s="107" t="s">
        <v>399</v>
      </c>
      <c r="C304" s="75"/>
      <c r="D304" s="6"/>
      <c r="E304" s="6"/>
      <c r="F304" s="6"/>
    </row>
    <row r="305" spans="1:97" s="31" customFormat="1" ht="12.6" customHeight="1">
      <c r="A305" s="30" t="s">
        <v>400</v>
      </c>
      <c r="B305" s="30" t="s">
        <v>401</v>
      </c>
      <c r="C305" s="75" t="s">
        <v>123</v>
      </c>
      <c r="D305" s="6">
        <v>18</v>
      </c>
      <c r="E305" s="6"/>
      <c r="F305" s="81">
        <f>D305*E305</f>
        <v>0</v>
      </c>
    </row>
    <row r="306" spans="1:97" s="31" customFormat="1" ht="12.6" customHeight="1">
      <c r="A306" s="30" t="s">
        <v>402</v>
      </c>
      <c r="B306" s="30" t="s">
        <v>403</v>
      </c>
      <c r="C306" s="75" t="s">
        <v>123</v>
      </c>
      <c r="D306" s="6">
        <v>2</v>
      </c>
      <c r="E306" s="6"/>
      <c r="F306" s="81">
        <f>D306*E306</f>
        <v>0</v>
      </c>
    </row>
    <row r="307" spans="1:97" s="31" customFormat="1" ht="12.6" customHeight="1">
      <c r="A307" s="30" t="s">
        <v>404</v>
      </c>
      <c r="B307" s="30" t="s">
        <v>405</v>
      </c>
      <c r="C307" s="75" t="s">
        <v>123</v>
      </c>
      <c r="D307" s="6">
        <v>10</v>
      </c>
      <c r="E307" s="6"/>
      <c r="F307" s="81">
        <f>D307*E307</f>
        <v>0</v>
      </c>
    </row>
    <row r="308" spans="1:97" s="64" customFormat="1" ht="15" customHeight="1">
      <c r="A308" s="68"/>
      <c r="B308" s="76" t="s">
        <v>406</v>
      </c>
      <c r="C308" s="109"/>
      <c r="D308" s="5"/>
      <c r="E308" s="5"/>
      <c r="F308" s="5">
        <f>SUM(F303:F307)</f>
        <v>0</v>
      </c>
    </row>
    <row r="309" spans="1:97" s="64" customFormat="1" ht="15" customHeight="1">
      <c r="A309" s="68"/>
      <c r="B309" s="76"/>
      <c r="C309" s="77"/>
      <c r="D309" s="5"/>
      <c r="E309" s="6"/>
      <c r="F309" s="6"/>
    </row>
    <row r="310" spans="1:97" s="89" customFormat="1" ht="15" customHeight="1">
      <c r="A310" s="101"/>
      <c r="B310" s="102" t="s">
        <v>407</v>
      </c>
      <c r="C310" s="103"/>
      <c r="D310" s="104"/>
      <c r="E310" s="105"/>
      <c r="F310" s="105">
        <f>F308+F276+F264+F249+F228+F219+F287+F295+F300+F213</f>
        <v>0</v>
      </c>
      <c r="G310" s="90"/>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0"/>
      <c r="AY310" s="90"/>
      <c r="AZ310" s="90"/>
      <c r="BA310" s="90"/>
      <c r="BB310" s="90"/>
      <c r="BC310" s="90"/>
      <c r="BD310" s="90"/>
      <c r="BE310" s="90"/>
      <c r="BF310" s="90"/>
      <c r="BG310" s="90"/>
      <c r="BH310" s="90"/>
      <c r="BI310" s="90"/>
      <c r="BJ310" s="90"/>
      <c r="BK310" s="90"/>
      <c r="BL310" s="90"/>
      <c r="BM310" s="90"/>
      <c r="BN310" s="90"/>
      <c r="BO310" s="90"/>
      <c r="BP310" s="90"/>
      <c r="BQ310" s="90"/>
      <c r="BR310" s="90"/>
      <c r="BS310" s="90"/>
      <c r="BT310" s="90"/>
      <c r="BU310" s="90"/>
      <c r="BV310" s="90"/>
      <c r="BW310" s="90"/>
      <c r="BX310" s="90"/>
      <c r="BY310" s="90"/>
      <c r="BZ310" s="90"/>
      <c r="CA310" s="90"/>
      <c r="CB310" s="90"/>
      <c r="CC310" s="90"/>
      <c r="CD310" s="90"/>
      <c r="CE310" s="90"/>
      <c r="CF310" s="90"/>
      <c r="CG310" s="90"/>
      <c r="CH310" s="90"/>
      <c r="CI310" s="90"/>
      <c r="CJ310" s="90"/>
      <c r="CK310" s="90"/>
      <c r="CL310" s="90"/>
      <c r="CM310" s="90"/>
      <c r="CN310" s="90"/>
      <c r="CO310" s="90"/>
      <c r="CP310" s="90"/>
      <c r="CQ310" s="90"/>
      <c r="CR310" s="90"/>
      <c r="CS310" s="90"/>
    </row>
    <row r="311" spans="1:97" s="83" customFormat="1" ht="12.95">
      <c r="A311" s="31"/>
      <c r="B311" s="31"/>
      <c r="C311" s="48"/>
      <c r="D311" s="49"/>
      <c r="E311" s="49"/>
      <c r="F311" s="50"/>
    </row>
    <row r="312" spans="1:97" s="52" customFormat="1" ht="19.899999999999999" customHeight="1">
      <c r="A312" s="162" t="s">
        <v>408</v>
      </c>
      <c r="B312" s="162"/>
      <c r="C312" s="162"/>
      <c r="D312" s="162"/>
      <c r="E312" s="162"/>
      <c r="F312" s="162"/>
    </row>
    <row r="313" spans="1:97" s="83" customFormat="1" ht="12.95">
      <c r="A313" s="31"/>
      <c r="B313" s="31"/>
      <c r="C313" s="48"/>
      <c r="D313" s="49"/>
      <c r="E313" s="49"/>
      <c r="F313" s="50"/>
    </row>
    <row r="314" spans="1:97" s="31" customFormat="1" ht="15" customHeight="1">
      <c r="A314" s="67">
        <v>1</v>
      </c>
      <c r="B314" s="68" t="s">
        <v>409</v>
      </c>
      <c r="C314" s="48"/>
      <c r="D314" s="49"/>
      <c r="E314" s="6"/>
      <c r="F314" s="6"/>
    </row>
    <row r="315" spans="1:97" s="31" customFormat="1" ht="15" customHeight="1">
      <c r="A315" s="67" t="s">
        <v>36</v>
      </c>
      <c r="B315" s="108" t="s">
        <v>410</v>
      </c>
      <c r="C315" s="75"/>
      <c r="D315" s="6"/>
      <c r="E315" s="6"/>
      <c r="F315" s="6"/>
    </row>
    <row r="316" spans="1:97" s="31" customFormat="1" ht="43.9" customHeight="1">
      <c r="A316" s="30"/>
      <c r="B316" s="82" t="s">
        <v>411</v>
      </c>
      <c r="C316" s="75"/>
      <c r="D316" s="6"/>
      <c r="E316" s="6"/>
      <c r="F316" s="6"/>
    </row>
    <row r="317" spans="1:97" s="31" customFormat="1" ht="59.45" customHeight="1">
      <c r="A317" s="30"/>
      <c r="B317" s="82" t="s">
        <v>412</v>
      </c>
      <c r="C317" s="75"/>
      <c r="D317" s="6"/>
      <c r="E317" s="6"/>
      <c r="F317" s="6"/>
    </row>
    <row r="318" spans="1:97" s="31" customFormat="1" ht="15" customHeight="1">
      <c r="A318" s="30" t="s">
        <v>114</v>
      </c>
      <c r="B318" s="82" t="s">
        <v>413</v>
      </c>
      <c r="C318" s="75" t="s">
        <v>305</v>
      </c>
      <c r="D318" s="6">
        <v>1</v>
      </c>
      <c r="E318" s="81"/>
      <c r="F318" s="81">
        <f>D318*E318</f>
        <v>0</v>
      </c>
    </row>
    <row r="319" spans="1:97" s="64" customFormat="1" ht="15" customHeight="1">
      <c r="A319" s="68"/>
      <c r="B319" s="76" t="s">
        <v>73</v>
      </c>
      <c r="C319" s="77"/>
      <c r="D319" s="5"/>
      <c r="E319" s="6"/>
      <c r="F319" s="120">
        <f>SUM(F318)</f>
        <v>0</v>
      </c>
    </row>
    <row r="320" spans="1:97" s="64" customFormat="1" ht="15" customHeight="1">
      <c r="A320" s="68"/>
      <c r="B320" s="76"/>
      <c r="C320" s="77"/>
      <c r="D320" s="5"/>
      <c r="E320" s="6"/>
      <c r="F320" s="120"/>
    </row>
    <row r="321" spans="1:6" s="31" customFormat="1" ht="15" customHeight="1">
      <c r="A321" s="67">
        <v>2</v>
      </c>
      <c r="B321" s="68" t="s">
        <v>414</v>
      </c>
      <c r="C321" s="48"/>
      <c r="D321" s="49"/>
      <c r="E321" s="6"/>
      <c r="F321" s="6"/>
    </row>
    <row r="322" spans="1:6" s="31" customFormat="1" ht="15" customHeight="1">
      <c r="A322" s="67" t="s">
        <v>84</v>
      </c>
      <c r="B322" s="108" t="s">
        <v>415</v>
      </c>
      <c r="C322" s="75"/>
      <c r="D322" s="6"/>
      <c r="E322" s="6"/>
      <c r="F322" s="6"/>
    </row>
    <row r="323" spans="1:6" s="31" customFormat="1" ht="45" customHeight="1">
      <c r="A323" s="30"/>
      <c r="B323" s="82" t="s">
        <v>416</v>
      </c>
      <c r="C323" s="75"/>
      <c r="D323" s="6"/>
      <c r="E323" s="6"/>
      <c r="F323" s="6"/>
    </row>
    <row r="324" spans="1:6" s="31" customFormat="1" ht="15" customHeight="1">
      <c r="A324" s="30" t="s">
        <v>132</v>
      </c>
      <c r="B324" s="82" t="s">
        <v>417</v>
      </c>
      <c r="C324" s="75" t="s">
        <v>305</v>
      </c>
      <c r="D324" s="6">
        <v>24</v>
      </c>
      <c r="E324" s="81"/>
      <c r="F324" s="81">
        <f>D324*E324</f>
        <v>0</v>
      </c>
    </row>
    <row r="325" spans="1:6" s="31" customFormat="1" ht="12.6" customHeight="1">
      <c r="A325" s="67" t="s">
        <v>87</v>
      </c>
      <c r="B325" s="67" t="s">
        <v>418</v>
      </c>
      <c r="C325" s="75"/>
      <c r="D325" s="6"/>
      <c r="E325" s="81"/>
      <c r="F325" s="6"/>
    </row>
    <row r="326" spans="1:6" s="31" customFormat="1" ht="55.9" customHeight="1">
      <c r="A326" s="30"/>
      <c r="B326" s="82" t="s">
        <v>419</v>
      </c>
      <c r="C326" s="75"/>
      <c r="D326" s="6"/>
      <c r="E326" s="81"/>
      <c r="F326" s="6"/>
    </row>
    <row r="327" spans="1:6" s="31" customFormat="1" ht="15" customHeight="1">
      <c r="A327" s="30" t="s">
        <v>89</v>
      </c>
      <c r="B327" s="82" t="s">
        <v>420</v>
      </c>
      <c r="C327" s="75" t="s">
        <v>305</v>
      </c>
      <c r="D327" s="6">
        <v>5</v>
      </c>
      <c r="E327" s="81"/>
      <c r="F327" s="81">
        <f>D327*E327</f>
        <v>0</v>
      </c>
    </row>
    <row r="328" spans="1:6" s="31" customFormat="1" ht="15" customHeight="1">
      <c r="A328" s="30" t="s">
        <v>91</v>
      </c>
      <c r="B328" s="82" t="s">
        <v>421</v>
      </c>
      <c r="C328" s="75" t="s">
        <v>305</v>
      </c>
      <c r="D328" s="6">
        <v>4</v>
      </c>
      <c r="E328" s="81"/>
      <c r="F328" s="81">
        <f>D328*E328</f>
        <v>0</v>
      </c>
    </row>
    <row r="329" spans="1:6" s="31" customFormat="1" ht="15.75" customHeight="1">
      <c r="A329" s="67" t="s">
        <v>93</v>
      </c>
      <c r="B329" s="67" t="s">
        <v>422</v>
      </c>
      <c r="C329" s="75"/>
      <c r="D329" s="6"/>
      <c r="E329" s="81"/>
      <c r="F329" s="6"/>
    </row>
    <row r="330" spans="1:6" s="31" customFormat="1" ht="46.9" customHeight="1">
      <c r="A330" s="30"/>
      <c r="B330" s="82" t="s">
        <v>423</v>
      </c>
      <c r="C330" s="75"/>
      <c r="D330" s="6"/>
      <c r="E330" s="81"/>
      <c r="F330" s="6"/>
    </row>
    <row r="331" spans="1:6" s="31" customFormat="1" ht="15" customHeight="1">
      <c r="A331" s="30" t="s">
        <v>95</v>
      </c>
      <c r="B331" s="82" t="s">
        <v>424</v>
      </c>
      <c r="C331" s="75" t="s">
        <v>305</v>
      </c>
      <c r="D331" s="6">
        <v>1</v>
      </c>
      <c r="E331" s="81"/>
      <c r="F331" s="81">
        <f>D331*E331</f>
        <v>0</v>
      </c>
    </row>
    <row r="332" spans="1:6" s="64" customFormat="1" ht="15" customHeight="1">
      <c r="A332" s="68"/>
      <c r="B332" s="76" t="s">
        <v>97</v>
      </c>
      <c r="C332" s="77"/>
      <c r="D332" s="5"/>
      <c r="E332" s="6"/>
      <c r="F332" s="120">
        <f>SUM(F324:F331)</f>
        <v>0</v>
      </c>
    </row>
    <row r="333" spans="1:6" s="64" customFormat="1" ht="15" customHeight="1">
      <c r="A333" s="68"/>
      <c r="B333" s="76"/>
      <c r="C333" s="77"/>
      <c r="D333" s="5"/>
      <c r="E333" s="6"/>
      <c r="F333" s="120"/>
    </row>
    <row r="334" spans="1:6" s="31" customFormat="1" ht="15" customHeight="1">
      <c r="A334" s="67">
        <v>3</v>
      </c>
      <c r="B334" s="68" t="s">
        <v>425</v>
      </c>
      <c r="C334" s="48"/>
      <c r="D334" s="49"/>
      <c r="E334" s="6"/>
      <c r="F334" s="6"/>
    </row>
    <row r="335" spans="1:6" s="31" customFormat="1" ht="15" customHeight="1">
      <c r="A335" s="67" t="s">
        <v>99</v>
      </c>
      <c r="B335" s="108" t="s">
        <v>426</v>
      </c>
      <c r="C335" s="75"/>
      <c r="D335" s="6"/>
      <c r="E335" s="6"/>
      <c r="F335" s="6"/>
    </row>
    <row r="336" spans="1:6" s="31" customFormat="1" ht="15" customHeight="1">
      <c r="A336" s="30" t="s">
        <v>101</v>
      </c>
      <c r="B336" s="82" t="s">
        <v>427</v>
      </c>
      <c r="C336" s="75" t="s">
        <v>103</v>
      </c>
      <c r="D336" s="6">
        <v>5</v>
      </c>
      <c r="E336" s="81"/>
      <c r="F336" s="81">
        <f>D336*E336</f>
        <v>0</v>
      </c>
    </row>
    <row r="337" spans="1:97" s="31" customFormat="1" ht="15" customHeight="1">
      <c r="A337" s="30" t="s">
        <v>150</v>
      </c>
      <c r="B337" s="82" t="s">
        <v>428</v>
      </c>
      <c r="C337" s="75" t="s">
        <v>103</v>
      </c>
      <c r="D337" s="6">
        <v>20</v>
      </c>
      <c r="E337" s="81"/>
      <c r="F337" s="81">
        <f>D337*E337</f>
        <v>0</v>
      </c>
    </row>
    <row r="338" spans="1:97" s="31" customFormat="1" ht="14.25" customHeight="1">
      <c r="A338" s="30" t="s">
        <v>429</v>
      </c>
      <c r="B338" s="82" t="s">
        <v>430</v>
      </c>
      <c r="C338" s="75" t="s">
        <v>103</v>
      </c>
      <c r="D338" s="6">
        <v>15</v>
      </c>
      <c r="E338" s="81"/>
      <c r="F338" s="81">
        <f>D338*E338</f>
        <v>0</v>
      </c>
    </row>
    <row r="339" spans="1:97" s="64" customFormat="1" ht="15" customHeight="1">
      <c r="A339" s="68"/>
      <c r="B339" s="76" t="s">
        <v>108</v>
      </c>
      <c r="C339" s="77"/>
      <c r="D339" s="5"/>
      <c r="E339" s="6"/>
      <c r="F339" s="120">
        <f>SUM(F335:F338)</f>
        <v>0</v>
      </c>
    </row>
    <row r="340" spans="1:97" s="64" customFormat="1" ht="15" customHeight="1">
      <c r="A340" s="68"/>
      <c r="B340" s="76"/>
      <c r="C340" s="77"/>
      <c r="D340" s="5"/>
      <c r="E340" s="6"/>
      <c r="F340" s="120"/>
    </row>
    <row r="341" spans="1:97" s="31" customFormat="1" ht="15" customHeight="1">
      <c r="A341" s="67">
        <v>4</v>
      </c>
      <c r="B341" s="68" t="s">
        <v>431</v>
      </c>
      <c r="C341" s="48"/>
      <c r="D341" s="49"/>
      <c r="E341" s="6"/>
      <c r="F341" s="6"/>
    </row>
    <row r="342" spans="1:97" s="31" customFormat="1" ht="15" customHeight="1">
      <c r="A342" s="67" t="s">
        <v>162</v>
      </c>
      <c r="B342" s="108" t="s">
        <v>432</v>
      </c>
      <c r="C342" s="75"/>
      <c r="D342" s="6"/>
      <c r="E342" s="6"/>
      <c r="F342" s="6"/>
    </row>
    <row r="343" spans="1:97" s="31" customFormat="1" ht="15" customHeight="1">
      <c r="A343" s="30" t="s">
        <v>164</v>
      </c>
      <c r="B343" s="82" t="s">
        <v>430</v>
      </c>
      <c r="C343" s="75" t="s">
        <v>433</v>
      </c>
      <c r="D343" s="6">
        <v>7</v>
      </c>
      <c r="E343" s="81"/>
      <c r="F343" s="81">
        <f>D343*E343</f>
        <v>0</v>
      </c>
    </row>
    <row r="344" spans="1:97" s="64" customFormat="1" ht="15" customHeight="1">
      <c r="A344" s="68"/>
      <c r="B344" s="76" t="s">
        <v>194</v>
      </c>
      <c r="C344" s="77"/>
      <c r="D344" s="5"/>
      <c r="E344" s="6"/>
      <c r="F344" s="120">
        <f>SUM(F342:F343)</f>
        <v>0</v>
      </c>
    </row>
    <row r="345" spans="1:97" s="64" customFormat="1" ht="15" customHeight="1">
      <c r="A345" s="68"/>
      <c r="B345" s="76"/>
      <c r="C345" s="77"/>
      <c r="D345" s="5"/>
      <c r="E345" s="6"/>
      <c r="F345" s="120"/>
    </row>
    <row r="346" spans="1:97" s="89" customFormat="1" ht="15" customHeight="1">
      <c r="A346" s="101"/>
      <c r="B346" s="102" t="s">
        <v>434</v>
      </c>
      <c r="C346" s="103"/>
      <c r="D346" s="104"/>
      <c r="E346" s="105"/>
      <c r="F346" s="105">
        <f>F319+F332+F339+F344</f>
        <v>0</v>
      </c>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c r="AL346" s="90"/>
      <c r="AM346" s="90"/>
      <c r="AN346" s="90"/>
      <c r="AO346" s="90"/>
      <c r="AP346" s="90"/>
      <c r="AQ346" s="90"/>
      <c r="AR346" s="90"/>
      <c r="AS346" s="90"/>
      <c r="AT346" s="90"/>
      <c r="AU346" s="90"/>
      <c r="AV346" s="90"/>
      <c r="AW346" s="90"/>
      <c r="AX346" s="90"/>
      <c r="AY346" s="90"/>
      <c r="AZ346" s="90"/>
      <c r="BA346" s="90"/>
      <c r="BB346" s="90"/>
      <c r="BC346" s="90"/>
      <c r="BD346" s="90"/>
      <c r="BE346" s="90"/>
      <c r="BF346" s="90"/>
      <c r="BG346" s="90"/>
      <c r="BH346" s="90"/>
      <c r="BI346" s="90"/>
      <c r="BJ346" s="90"/>
      <c r="BK346" s="90"/>
      <c r="BL346" s="90"/>
      <c r="BM346" s="90"/>
      <c r="BN346" s="90"/>
      <c r="BO346" s="90"/>
      <c r="BP346" s="90"/>
      <c r="BQ346" s="90"/>
      <c r="BR346" s="90"/>
      <c r="BS346" s="90"/>
      <c r="BT346" s="90"/>
      <c r="BU346" s="90"/>
      <c r="BV346" s="90"/>
      <c r="BW346" s="90"/>
      <c r="BX346" s="90"/>
      <c r="BY346" s="90"/>
      <c r="BZ346" s="90"/>
      <c r="CA346" s="90"/>
      <c r="CB346" s="90"/>
      <c r="CC346" s="90"/>
      <c r="CD346" s="90"/>
      <c r="CE346" s="90"/>
      <c r="CF346" s="90"/>
      <c r="CG346" s="90"/>
      <c r="CH346" s="90"/>
      <c r="CI346" s="90"/>
      <c r="CJ346" s="90"/>
      <c r="CK346" s="90"/>
      <c r="CL346" s="90"/>
      <c r="CM346" s="90"/>
      <c r="CN346" s="90"/>
      <c r="CO346" s="90"/>
      <c r="CP346" s="90"/>
      <c r="CQ346" s="90"/>
      <c r="CR346" s="90"/>
      <c r="CS346" s="90"/>
    </row>
    <row r="347" spans="1:97" s="83" customFormat="1" ht="12.95">
      <c r="A347" s="31"/>
      <c r="B347" s="31"/>
      <c r="C347" s="48"/>
      <c r="D347" s="49"/>
      <c r="E347" s="49"/>
      <c r="F347" s="50"/>
    </row>
    <row r="348" spans="1:97" s="52" customFormat="1" ht="19.899999999999999" customHeight="1">
      <c r="A348" s="162" t="s">
        <v>435</v>
      </c>
      <c r="B348" s="162"/>
      <c r="C348" s="162"/>
      <c r="D348" s="162"/>
      <c r="E348" s="162"/>
      <c r="F348" s="162"/>
    </row>
    <row r="349" spans="1:97" s="83" customFormat="1" ht="12.95">
      <c r="A349" s="31"/>
      <c r="B349" s="31"/>
      <c r="C349" s="48"/>
      <c r="D349" s="49"/>
      <c r="E349" s="49"/>
      <c r="F349" s="50"/>
    </row>
    <row r="350" spans="1:97" s="31" customFormat="1" ht="15" customHeight="1">
      <c r="A350" s="67">
        <v>1</v>
      </c>
      <c r="B350" s="68" t="s">
        <v>436</v>
      </c>
      <c r="C350" s="48"/>
      <c r="D350" s="49"/>
      <c r="E350" s="6"/>
      <c r="F350" s="6"/>
    </row>
    <row r="351" spans="1:97" s="31" customFormat="1" ht="15" customHeight="1">
      <c r="A351" s="67" t="s">
        <v>36</v>
      </c>
      <c r="B351" s="67" t="s">
        <v>437</v>
      </c>
      <c r="C351" s="75" t="s">
        <v>123</v>
      </c>
      <c r="D351" s="6">
        <v>2</v>
      </c>
      <c r="E351" s="6"/>
      <c r="F351" s="6">
        <f>D351*E351</f>
        <v>0</v>
      </c>
    </row>
    <row r="352" spans="1:97" s="31" customFormat="1" ht="29.45" customHeight="1">
      <c r="A352" s="30"/>
      <c r="B352" s="107" t="s">
        <v>438</v>
      </c>
      <c r="C352" s="75"/>
      <c r="D352" s="6"/>
      <c r="E352" s="6"/>
      <c r="F352" s="6"/>
    </row>
    <row r="353" spans="1:97" s="31" customFormat="1" ht="15" customHeight="1">
      <c r="A353" s="67" t="s">
        <v>38</v>
      </c>
      <c r="B353" s="67" t="s">
        <v>439</v>
      </c>
      <c r="C353" s="75"/>
      <c r="D353" s="6"/>
      <c r="E353" s="6"/>
      <c r="F353" s="6"/>
    </row>
    <row r="354" spans="1:97" s="31" customFormat="1" ht="36.75" customHeight="1">
      <c r="A354" s="30"/>
      <c r="B354" s="107" t="s">
        <v>440</v>
      </c>
      <c r="C354" s="75"/>
      <c r="D354" s="6"/>
      <c r="E354" s="6"/>
      <c r="F354" s="6"/>
    </row>
    <row r="355" spans="1:97" s="31" customFormat="1" ht="15" customHeight="1">
      <c r="A355" s="30" t="s">
        <v>119</v>
      </c>
      <c r="B355" s="30" t="s">
        <v>441</v>
      </c>
      <c r="C355" s="75" t="s">
        <v>103</v>
      </c>
      <c r="D355" s="6">
        <v>30</v>
      </c>
      <c r="E355" s="6"/>
      <c r="F355" s="81">
        <f>D355*E355</f>
        <v>0</v>
      </c>
    </row>
    <row r="356" spans="1:97" s="31" customFormat="1" ht="15" customHeight="1">
      <c r="A356" s="30" t="s">
        <v>442</v>
      </c>
      <c r="B356" s="30" t="s">
        <v>443</v>
      </c>
      <c r="C356" s="75" t="s">
        <v>103</v>
      </c>
      <c r="D356" s="6">
        <v>65</v>
      </c>
      <c r="E356" s="6"/>
      <c r="F356" s="81">
        <f>D356*E356</f>
        <v>0</v>
      </c>
    </row>
    <row r="357" spans="1:97" s="31" customFormat="1" ht="15" customHeight="1">
      <c r="A357" s="30" t="s">
        <v>444</v>
      </c>
      <c r="B357" s="30" t="s">
        <v>445</v>
      </c>
      <c r="C357" s="75" t="s">
        <v>103</v>
      </c>
      <c r="D357" s="6">
        <v>95</v>
      </c>
      <c r="E357" s="6"/>
      <c r="F357" s="81">
        <f>D357*E357</f>
        <v>0</v>
      </c>
    </row>
    <row r="358" spans="1:97" s="31" customFormat="1" ht="15" customHeight="1">
      <c r="A358" s="30" t="s">
        <v>446</v>
      </c>
      <c r="B358" s="30" t="s">
        <v>447</v>
      </c>
      <c r="C358" s="75" t="s">
        <v>103</v>
      </c>
      <c r="D358" s="6">
        <v>38</v>
      </c>
      <c r="E358" s="6"/>
      <c r="F358" s="81">
        <f>D358*E358</f>
        <v>0</v>
      </c>
    </row>
    <row r="359" spans="1:97" s="6" customFormat="1" ht="15" customHeight="1">
      <c r="A359" s="67" t="s">
        <v>40</v>
      </c>
      <c r="B359" s="67" t="s">
        <v>448</v>
      </c>
      <c r="C359" s="75" t="s">
        <v>123</v>
      </c>
      <c r="D359" s="6">
        <v>2</v>
      </c>
      <c r="F359" s="81">
        <f>D359*E359</f>
        <v>0</v>
      </c>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c r="CP359" s="31"/>
      <c r="CQ359" s="31"/>
      <c r="CR359" s="31"/>
      <c r="CS359" s="31"/>
    </row>
    <row r="360" spans="1:97" s="6" customFormat="1" ht="30.6" customHeight="1">
      <c r="A360" s="30"/>
      <c r="B360" s="30" t="s">
        <v>449</v>
      </c>
      <c r="C360" s="75"/>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c r="AY360" s="31"/>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c r="BZ360" s="31"/>
      <c r="CA360" s="31"/>
      <c r="CB360" s="31"/>
      <c r="CC360" s="31"/>
      <c r="CD360" s="31"/>
      <c r="CE360" s="31"/>
      <c r="CF360" s="31"/>
      <c r="CG360" s="31"/>
      <c r="CH360" s="31"/>
      <c r="CI360" s="31"/>
      <c r="CJ360" s="31"/>
      <c r="CK360" s="31"/>
      <c r="CL360" s="31"/>
      <c r="CM360" s="31"/>
      <c r="CN360" s="31"/>
      <c r="CO360" s="31"/>
      <c r="CP360" s="31"/>
      <c r="CQ360" s="31"/>
      <c r="CR360" s="31"/>
      <c r="CS360" s="31"/>
    </row>
    <row r="361" spans="1:97" s="64" customFormat="1" ht="15" customHeight="1">
      <c r="A361" s="68"/>
      <c r="B361" s="76" t="s">
        <v>73</v>
      </c>
      <c r="C361" s="109"/>
      <c r="D361" s="5"/>
      <c r="E361" s="5"/>
      <c r="F361" s="5">
        <f>SUM(F351:F360)</f>
        <v>0</v>
      </c>
    </row>
    <row r="362" spans="1:97" s="64" customFormat="1" ht="15" customHeight="1">
      <c r="A362" s="68"/>
      <c r="B362" s="76"/>
      <c r="C362" s="109"/>
      <c r="D362" s="5"/>
      <c r="E362" s="5"/>
      <c r="F362" s="5"/>
    </row>
    <row r="363" spans="1:97" s="64" customFormat="1" ht="15" customHeight="1">
      <c r="A363" s="67">
        <v>2</v>
      </c>
      <c r="B363" s="68" t="s">
        <v>450</v>
      </c>
      <c r="C363" s="48"/>
      <c r="D363" s="49"/>
      <c r="E363" s="49"/>
      <c r="F363" s="65"/>
    </row>
    <row r="364" spans="1:97" s="31" customFormat="1" ht="15" customHeight="1">
      <c r="A364" s="67" t="s">
        <v>84</v>
      </c>
      <c r="B364" s="67" t="s">
        <v>451</v>
      </c>
      <c r="C364" s="75"/>
      <c r="D364" s="6"/>
      <c r="E364" s="6"/>
      <c r="F364" s="6"/>
    </row>
    <row r="365" spans="1:97" s="31" customFormat="1" ht="48" customHeight="1">
      <c r="A365" s="30"/>
      <c r="B365" s="107" t="s">
        <v>452</v>
      </c>
      <c r="C365" s="75"/>
      <c r="D365" s="6"/>
      <c r="E365" s="6"/>
      <c r="F365" s="6"/>
    </row>
    <row r="366" spans="1:97" s="31" customFormat="1" ht="15" customHeight="1">
      <c r="A366" s="30" t="s">
        <v>132</v>
      </c>
      <c r="B366" s="30" t="s">
        <v>453</v>
      </c>
      <c r="C366" s="75" t="s">
        <v>103</v>
      </c>
      <c r="D366" s="6">
        <v>45</v>
      </c>
      <c r="E366" s="6"/>
      <c r="F366" s="81">
        <f t="shared" ref="F366:F370" si="11">D366*E366</f>
        <v>0</v>
      </c>
    </row>
    <row r="367" spans="1:97" s="31" customFormat="1" ht="15" customHeight="1">
      <c r="A367" s="30" t="s">
        <v>454</v>
      </c>
      <c r="B367" s="30" t="s">
        <v>455</v>
      </c>
      <c r="C367" s="75" t="s">
        <v>103</v>
      </c>
      <c r="D367" s="6">
        <v>25</v>
      </c>
      <c r="E367" s="6"/>
      <c r="F367" s="81">
        <f t="shared" si="11"/>
        <v>0</v>
      </c>
    </row>
    <row r="368" spans="1:97" s="31" customFormat="1" ht="15" customHeight="1">
      <c r="A368" s="30" t="s">
        <v>456</v>
      </c>
      <c r="B368" s="30" t="s">
        <v>457</v>
      </c>
      <c r="C368" s="75" t="s">
        <v>103</v>
      </c>
      <c r="D368" s="6">
        <v>30</v>
      </c>
      <c r="E368" s="6"/>
      <c r="F368" s="81">
        <f t="shared" si="11"/>
        <v>0</v>
      </c>
    </row>
    <row r="369" spans="1:6" s="31" customFormat="1" ht="15" customHeight="1">
      <c r="A369" s="30" t="s">
        <v>458</v>
      </c>
      <c r="B369" s="30" t="s">
        <v>459</v>
      </c>
      <c r="C369" s="75" t="s">
        <v>103</v>
      </c>
      <c r="D369" s="6">
        <v>8</v>
      </c>
      <c r="E369" s="6"/>
      <c r="F369" s="81">
        <f t="shared" si="11"/>
        <v>0</v>
      </c>
    </row>
    <row r="370" spans="1:6" s="31" customFormat="1" ht="15" customHeight="1">
      <c r="A370" s="30" t="s">
        <v>460</v>
      </c>
      <c r="B370" s="30" t="s">
        <v>461</v>
      </c>
      <c r="C370" s="75" t="s">
        <v>103</v>
      </c>
      <c r="D370" s="6">
        <v>13.5</v>
      </c>
      <c r="E370" s="6"/>
      <c r="F370" s="81">
        <f t="shared" si="11"/>
        <v>0</v>
      </c>
    </row>
    <row r="371" spans="1:6" s="31" customFormat="1" ht="15" customHeight="1">
      <c r="A371" s="67" t="s">
        <v>87</v>
      </c>
      <c r="B371" s="67" t="s">
        <v>462</v>
      </c>
      <c r="C371" s="75"/>
      <c r="D371" s="6"/>
      <c r="E371" s="6"/>
      <c r="F371" s="6"/>
    </row>
    <row r="372" spans="1:6" s="31" customFormat="1" ht="48" customHeight="1">
      <c r="A372" s="30"/>
      <c r="B372" s="107" t="s">
        <v>463</v>
      </c>
      <c r="C372" s="75"/>
      <c r="D372" s="6"/>
      <c r="E372" s="6"/>
      <c r="F372" s="6"/>
    </row>
    <row r="373" spans="1:6" s="31" customFormat="1" ht="15" customHeight="1">
      <c r="A373" s="30" t="s">
        <v>89</v>
      </c>
      <c r="B373" s="30" t="s">
        <v>445</v>
      </c>
      <c r="C373" s="75" t="s">
        <v>103</v>
      </c>
      <c r="D373" s="6">
        <v>20</v>
      </c>
      <c r="E373" s="6"/>
      <c r="F373" s="81">
        <f t="shared" ref="F373" si="12">D373*E373</f>
        <v>0</v>
      </c>
    </row>
    <row r="374" spans="1:6" s="31" customFormat="1" ht="15" customHeight="1">
      <c r="A374" s="67" t="s">
        <v>93</v>
      </c>
      <c r="B374" s="67" t="s">
        <v>464</v>
      </c>
      <c r="C374" s="75"/>
      <c r="D374" s="6"/>
      <c r="E374" s="6"/>
      <c r="F374" s="6"/>
    </row>
    <row r="375" spans="1:6" s="31" customFormat="1" ht="28.5" customHeight="1">
      <c r="A375" s="67"/>
      <c r="B375" s="107" t="s">
        <v>465</v>
      </c>
      <c r="C375" s="75"/>
      <c r="D375" s="6"/>
      <c r="E375" s="6"/>
      <c r="F375" s="6"/>
    </row>
    <row r="376" spans="1:6" s="31" customFormat="1" ht="15" customHeight="1">
      <c r="A376" s="30" t="s">
        <v>95</v>
      </c>
      <c r="B376" s="30" t="s">
        <v>466</v>
      </c>
      <c r="C376" s="75" t="s">
        <v>123</v>
      </c>
      <c r="D376" s="6">
        <v>2</v>
      </c>
      <c r="E376" s="6"/>
      <c r="F376" s="81">
        <f>D376*E376</f>
        <v>0</v>
      </c>
    </row>
    <row r="377" spans="1:6" s="31" customFormat="1" ht="15" customHeight="1">
      <c r="A377" s="67" t="s">
        <v>467</v>
      </c>
      <c r="B377" s="67" t="s">
        <v>468</v>
      </c>
      <c r="C377" s="75"/>
      <c r="D377" s="6"/>
      <c r="E377" s="6"/>
      <c r="F377" s="6"/>
    </row>
    <row r="378" spans="1:6" s="31" customFormat="1" ht="28.5" customHeight="1">
      <c r="A378" s="67"/>
      <c r="B378" s="107" t="s">
        <v>469</v>
      </c>
      <c r="C378" s="75"/>
      <c r="D378" s="6"/>
      <c r="E378" s="6"/>
      <c r="F378" s="6"/>
    </row>
    <row r="379" spans="1:6" s="31" customFormat="1" ht="15" customHeight="1">
      <c r="A379" s="30" t="s">
        <v>470</v>
      </c>
      <c r="B379" s="30" t="s">
        <v>471</v>
      </c>
      <c r="C379" s="75" t="s">
        <v>123</v>
      </c>
      <c r="D379" s="6">
        <v>4</v>
      </c>
      <c r="E379" s="6"/>
      <c r="F379" s="81">
        <f>D379*E379</f>
        <v>0</v>
      </c>
    </row>
    <row r="380" spans="1:6" s="64" customFormat="1" ht="15" customHeight="1">
      <c r="A380" s="68"/>
      <c r="B380" s="76" t="s">
        <v>97</v>
      </c>
      <c r="C380" s="109"/>
      <c r="D380" s="5"/>
      <c r="E380" s="5"/>
      <c r="F380" s="5">
        <f>SUM(F364:F379)</f>
        <v>0</v>
      </c>
    </row>
    <row r="381" spans="1:6" s="64" customFormat="1" ht="15" customHeight="1">
      <c r="A381" s="68"/>
      <c r="C381" s="77"/>
      <c r="D381" s="5"/>
      <c r="E381" s="6"/>
      <c r="F381" s="6"/>
    </row>
    <row r="382" spans="1:6" s="31" customFormat="1" ht="15" customHeight="1">
      <c r="A382" s="67">
        <v>3</v>
      </c>
      <c r="B382" s="68" t="s">
        <v>472</v>
      </c>
      <c r="C382" s="48"/>
      <c r="D382" s="49"/>
      <c r="E382" s="6"/>
      <c r="F382" s="6"/>
    </row>
    <row r="383" spans="1:6" s="31" customFormat="1" ht="15" customHeight="1">
      <c r="A383" s="67" t="s">
        <v>99</v>
      </c>
      <c r="B383" s="67" t="s">
        <v>473</v>
      </c>
      <c r="C383" s="75"/>
      <c r="D383" s="6"/>
      <c r="E383" s="6"/>
      <c r="F383" s="6"/>
    </row>
    <row r="384" spans="1:6" s="31" customFormat="1" ht="37.15" customHeight="1">
      <c r="A384" s="67"/>
      <c r="B384" s="107" t="s">
        <v>474</v>
      </c>
      <c r="C384" s="75"/>
      <c r="D384" s="6"/>
      <c r="E384" s="6"/>
      <c r="F384" s="6"/>
    </row>
    <row r="385" spans="1:97" s="31" customFormat="1" ht="15" customHeight="1">
      <c r="A385" s="30" t="s">
        <v>101</v>
      </c>
      <c r="B385" s="30" t="s">
        <v>475</v>
      </c>
      <c r="C385" s="75" t="s">
        <v>123</v>
      </c>
      <c r="D385" s="6">
        <v>3</v>
      </c>
      <c r="E385" s="6"/>
      <c r="F385" s="81">
        <f>D385*E385</f>
        <v>0</v>
      </c>
    </row>
    <row r="386" spans="1:97" s="31" customFormat="1" ht="15" customHeight="1">
      <c r="A386" s="30" t="s">
        <v>150</v>
      </c>
      <c r="B386" s="30" t="s">
        <v>476</v>
      </c>
      <c r="C386" s="75" t="s">
        <v>123</v>
      </c>
      <c r="D386" s="6">
        <v>2</v>
      </c>
      <c r="E386" s="6"/>
      <c r="F386" s="81">
        <f>D386*E386</f>
        <v>0</v>
      </c>
    </row>
    <row r="387" spans="1:97" s="31" customFormat="1" ht="15" customHeight="1">
      <c r="A387" s="30" t="s">
        <v>429</v>
      </c>
      <c r="B387" s="30" t="s">
        <v>477</v>
      </c>
      <c r="C387" s="75" t="s">
        <v>123</v>
      </c>
      <c r="D387" s="6">
        <v>3</v>
      </c>
      <c r="E387" s="6"/>
      <c r="F387" s="81">
        <f>D387*E387</f>
        <v>0</v>
      </c>
    </row>
    <row r="388" spans="1:97" s="31" customFormat="1" ht="15" customHeight="1">
      <c r="A388" s="30" t="s">
        <v>478</v>
      </c>
      <c r="B388" s="30" t="s">
        <v>479</v>
      </c>
      <c r="C388" s="75" t="s">
        <v>123</v>
      </c>
      <c r="D388" s="6">
        <v>3</v>
      </c>
      <c r="E388" s="6"/>
      <c r="F388" s="81">
        <f>D388*E388</f>
        <v>0</v>
      </c>
    </row>
    <row r="389" spans="1:97" s="64" customFormat="1" ht="15" customHeight="1">
      <c r="A389" s="68"/>
      <c r="B389" s="76" t="s">
        <v>108</v>
      </c>
      <c r="C389" s="109"/>
      <c r="D389" s="5"/>
      <c r="E389" s="5"/>
      <c r="F389" s="5">
        <f>SUM(F383:F388)</f>
        <v>0</v>
      </c>
    </row>
    <row r="390" spans="1:97" s="64" customFormat="1" ht="15" customHeight="1">
      <c r="A390" s="68"/>
      <c r="C390" s="77"/>
      <c r="D390" s="5"/>
      <c r="E390" s="6"/>
      <c r="F390" s="6"/>
    </row>
    <row r="391" spans="1:97" s="89" customFormat="1" ht="15" customHeight="1">
      <c r="A391" s="101"/>
      <c r="B391" s="102" t="s">
        <v>480</v>
      </c>
      <c r="C391" s="103"/>
      <c r="D391" s="104"/>
      <c r="E391" s="105"/>
      <c r="F391" s="105">
        <f>F389+F380+F361</f>
        <v>0</v>
      </c>
      <c r="G391" s="90"/>
      <c r="H391" s="90"/>
      <c r="I391" s="90"/>
      <c r="J391" s="90"/>
      <c r="K391" s="90"/>
      <c r="L391" s="90"/>
      <c r="M391" s="90"/>
      <c r="N391" s="90"/>
      <c r="O391" s="90"/>
      <c r="P391" s="90"/>
      <c r="Q391" s="90"/>
      <c r="R391" s="90"/>
      <c r="S391" s="90"/>
      <c r="T391" s="90"/>
      <c r="U391" s="90"/>
      <c r="V391" s="90"/>
      <c r="W391" s="90"/>
      <c r="X391" s="90"/>
      <c r="Y391" s="90"/>
      <c r="Z391" s="90"/>
      <c r="AA391" s="90"/>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c r="BK391" s="90"/>
      <c r="BL391" s="90"/>
      <c r="BM391" s="90"/>
      <c r="BN391" s="90"/>
      <c r="BO391" s="90"/>
      <c r="BP391" s="90"/>
      <c r="BQ391" s="90"/>
      <c r="BR391" s="90"/>
      <c r="BS391" s="90"/>
      <c r="BT391" s="90"/>
      <c r="BU391" s="90"/>
      <c r="BV391" s="90"/>
      <c r="BW391" s="90"/>
      <c r="BX391" s="90"/>
      <c r="BY391" s="90"/>
      <c r="BZ391" s="90"/>
      <c r="CA391" s="90"/>
      <c r="CB391" s="90"/>
      <c r="CC391" s="90"/>
      <c r="CD391" s="90"/>
      <c r="CE391" s="90"/>
      <c r="CF391" s="90"/>
      <c r="CG391" s="90"/>
      <c r="CH391" s="90"/>
      <c r="CI391" s="90"/>
      <c r="CJ391" s="90"/>
      <c r="CK391" s="90"/>
      <c r="CL391" s="90"/>
      <c r="CM391" s="90"/>
      <c r="CN391" s="90"/>
      <c r="CO391" s="90"/>
      <c r="CP391" s="90"/>
      <c r="CQ391" s="90"/>
      <c r="CR391" s="90"/>
      <c r="CS391" s="90"/>
    </row>
    <row r="392" spans="1:97" s="83" customFormat="1" ht="12.95">
      <c r="A392" s="31"/>
      <c r="B392" s="31"/>
      <c r="C392" s="48"/>
      <c r="D392" s="49"/>
      <c r="E392" s="49"/>
      <c r="F392" s="50"/>
    </row>
    <row r="393" spans="1:97" s="89" customFormat="1" ht="25.15" customHeight="1">
      <c r="A393" s="84"/>
      <c r="B393" s="85" t="s">
        <v>481</v>
      </c>
      <c r="C393" s="86"/>
      <c r="D393" s="87"/>
      <c r="E393" s="88"/>
      <c r="F393" s="88">
        <f>SUM(F391,F346,F310,F201,F71)</f>
        <v>0</v>
      </c>
      <c r="G393" s="90"/>
      <c r="H393" s="90"/>
      <c r="I393" s="90"/>
      <c r="J393" s="90"/>
      <c r="K393" s="90"/>
      <c r="L393" s="90"/>
      <c r="M393" s="90"/>
      <c r="N393" s="90"/>
      <c r="O393" s="90"/>
      <c r="P393" s="90"/>
      <c r="Q393" s="90"/>
      <c r="R393" s="90"/>
      <c r="S393" s="90"/>
      <c r="T393" s="90"/>
      <c r="U393" s="90"/>
      <c r="V393" s="90"/>
      <c r="W393" s="90"/>
      <c r="X393" s="90"/>
      <c r="Y393" s="90"/>
      <c r="Z393" s="90"/>
      <c r="AA393" s="90"/>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c r="BK393" s="90"/>
      <c r="BL393" s="90"/>
      <c r="BM393" s="90"/>
      <c r="BN393" s="90"/>
      <c r="BO393" s="90"/>
      <c r="BP393" s="90"/>
      <c r="BQ393" s="90"/>
      <c r="BR393" s="90"/>
      <c r="BS393" s="90"/>
      <c r="BT393" s="90"/>
      <c r="BU393" s="90"/>
      <c r="BV393" s="90"/>
      <c r="BW393" s="90"/>
      <c r="BX393" s="90"/>
      <c r="BY393" s="90"/>
      <c r="BZ393" s="90"/>
      <c r="CA393" s="90"/>
      <c r="CB393" s="90"/>
      <c r="CC393" s="90"/>
      <c r="CD393" s="90"/>
      <c r="CE393" s="90"/>
      <c r="CF393" s="90"/>
      <c r="CG393" s="90"/>
      <c r="CH393" s="90"/>
      <c r="CI393" s="90"/>
      <c r="CJ393" s="90"/>
      <c r="CK393" s="90"/>
      <c r="CL393" s="90"/>
      <c r="CM393" s="90"/>
      <c r="CN393" s="90"/>
      <c r="CO393" s="90"/>
      <c r="CP393" s="90"/>
      <c r="CQ393" s="90"/>
      <c r="CR393" s="90"/>
      <c r="CS393" s="90"/>
    </row>
    <row r="394" spans="1:97" s="83" customFormat="1" ht="12.95">
      <c r="A394" s="31"/>
      <c r="B394" s="31"/>
      <c r="C394" s="48"/>
      <c r="D394" s="49"/>
      <c r="E394" s="49"/>
      <c r="F394" s="50"/>
      <c r="G394" s="51"/>
      <c r="H394" s="51"/>
    </row>
    <row r="395" spans="1:97" s="94" customFormat="1" ht="60.6" customHeight="1">
      <c r="A395" s="90"/>
      <c r="B395" s="90"/>
      <c r="C395" s="91"/>
      <c r="D395" s="92"/>
      <c r="E395" s="156"/>
      <c r="F395" s="156"/>
      <c r="G395" s="93"/>
      <c r="H395" s="93"/>
    </row>
    <row r="396" spans="1:97" s="66" customFormat="1" ht="16.5" customHeight="1">
      <c r="A396" s="62"/>
      <c r="B396" s="61"/>
      <c r="C396" s="58"/>
      <c r="D396" s="49"/>
      <c r="E396" s="49"/>
      <c r="F396" s="65"/>
    </row>
    <row r="397" spans="1:97" s="52" customFormat="1" ht="19.899999999999999" customHeight="1">
      <c r="A397" s="169" t="s">
        <v>482</v>
      </c>
      <c r="B397" s="169"/>
      <c r="C397" s="169"/>
      <c r="D397" s="169"/>
      <c r="E397" s="169"/>
      <c r="F397" s="169"/>
    </row>
    <row r="398" spans="1:97" s="66" customFormat="1" ht="16.5" customHeight="1">
      <c r="A398" s="62"/>
      <c r="B398" s="61"/>
      <c r="C398" s="58"/>
      <c r="D398" s="49"/>
      <c r="E398" s="49"/>
      <c r="F398" s="65"/>
    </row>
    <row r="399" spans="1:97" s="52" customFormat="1" ht="19.899999999999999" customHeight="1">
      <c r="A399" s="162" t="s">
        <v>76</v>
      </c>
      <c r="B399" s="162"/>
      <c r="C399" s="162"/>
      <c r="D399" s="162"/>
      <c r="E399" s="162"/>
      <c r="F399" s="162"/>
    </row>
    <row r="400" spans="1:97" s="66" customFormat="1" ht="16.5" customHeight="1">
      <c r="A400" s="62"/>
      <c r="B400" s="61"/>
      <c r="C400" s="58"/>
      <c r="D400" s="49"/>
      <c r="E400" s="49"/>
      <c r="F400" s="65"/>
    </row>
    <row r="401" spans="1:6" s="96" customFormat="1" ht="14.45">
      <c r="A401" s="67">
        <v>2</v>
      </c>
      <c r="B401" s="68" t="s">
        <v>483</v>
      </c>
      <c r="C401" s="62"/>
      <c r="D401" s="98"/>
      <c r="E401" s="71"/>
      <c r="F401" s="71"/>
    </row>
    <row r="402" spans="1:6" s="96" customFormat="1" ht="14.45">
      <c r="A402" s="67" t="s">
        <v>84</v>
      </c>
      <c r="B402" s="67" t="s">
        <v>79</v>
      </c>
      <c r="C402" s="62"/>
      <c r="D402" s="98"/>
      <c r="E402" s="71"/>
      <c r="F402" s="71"/>
    </row>
    <row r="403" spans="1:6" s="96" customFormat="1" ht="67.150000000000006" customHeight="1">
      <c r="A403" s="74"/>
      <c r="B403" s="74" t="s">
        <v>484</v>
      </c>
      <c r="C403" s="75" t="s">
        <v>54</v>
      </c>
      <c r="D403" s="98">
        <f>((5.4+21.7+(0.64*4))*1)+((10+13.3+3.2+10.6)*0.5)</f>
        <v>48.21</v>
      </c>
      <c r="E403" s="71"/>
      <c r="F403" s="71">
        <f>D403*E403</f>
        <v>0</v>
      </c>
    </row>
    <row r="404" spans="1:6" s="96" customFormat="1" ht="14.45">
      <c r="A404" s="67" t="s">
        <v>87</v>
      </c>
      <c r="B404" s="67" t="s">
        <v>81</v>
      </c>
      <c r="C404" s="62"/>
      <c r="D404" s="98"/>
      <c r="E404" s="71"/>
      <c r="F404" s="71"/>
    </row>
    <row r="405" spans="1:6" s="96" customFormat="1" ht="54.6" customHeight="1">
      <c r="A405" s="74"/>
      <c r="B405" s="74" t="s">
        <v>82</v>
      </c>
      <c r="C405" s="75" t="s">
        <v>54</v>
      </c>
      <c r="D405" s="98">
        <f>D403-(D412+D414+D416+D417)</f>
        <v>14.323999999999998</v>
      </c>
      <c r="E405" s="71"/>
      <c r="F405" s="71">
        <f>D405*E405</f>
        <v>0</v>
      </c>
    </row>
    <row r="406" spans="1:6" s="96" customFormat="1" ht="14.45">
      <c r="A406" s="68"/>
      <c r="B406" s="76" t="s">
        <v>97</v>
      </c>
      <c r="C406" s="77"/>
      <c r="D406" s="18"/>
      <c r="E406" s="19"/>
      <c r="F406" s="18">
        <f>SUM(F403:F405)</f>
        <v>0</v>
      </c>
    </row>
    <row r="407" spans="1:6" s="96" customFormat="1" ht="14.45">
      <c r="A407" s="67"/>
      <c r="B407" s="67"/>
      <c r="C407" s="75"/>
      <c r="D407" s="18"/>
      <c r="E407" s="19"/>
      <c r="F407" s="19"/>
    </row>
    <row r="408" spans="1:6" s="96" customFormat="1" ht="14.45">
      <c r="A408" s="67">
        <v>3</v>
      </c>
      <c r="B408" s="68" t="s">
        <v>485</v>
      </c>
      <c r="C408" s="48"/>
      <c r="D408" s="18"/>
      <c r="E408" s="19"/>
      <c r="F408" s="19"/>
    </row>
    <row r="409" spans="1:6" s="96" customFormat="1" ht="14.45">
      <c r="A409" s="67" t="s">
        <v>99</v>
      </c>
      <c r="B409" s="67" t="s">
        <v>486</v>
      </c>
      <c r="C409" s="62"/>
      <c r="D409" s="98"/>
      <c r="E409" s="71"/>
      <c r="F409" s="71"/>
    </row>
    <row r="410" spans="1:6" s="96" customFormat="1" ht="26.1">
      <c r="A410" s="74"/>
      <c r="B410" s="74" t="s">
        <v>487</v>
      </c>
      <c r="C410" s="75" t="s">
        <v>47</v>
      </c>
      <c r="D410" s="70">
        <f>(5.4+21.7+(0.64*4))+(10+13.3+3.2+10.6)</f>
        <v>66.760000000000005</v>
      </c>
      <c r="E410" s="71"/>
      <c r="F410" s="71">
        <f>D410*E410</f>
        <v>0</v>
      </c>
    </row>
    <row r="411" spans="1:6" s="96" customFormat="1" ht="14.45">
      <c r="A411" s="67" t="s">
        <v>104</v>
      </c>
      <c r="B411" s="67" t="s">
        <v>85</v>
      </c>
      <c r="C411" s="62"/>
      <c r="D411" s="19"/>
      <c r="E411" s="71"/>
      <c r="F411" s="71"/>
    </row>
    <row r="412" spans="1:6" s="96" customFormat="1" ht="15.75" customHeight="1">
      <c r="A412" s="74"/>
      <c r="B412" s="74" t="s">
        <v>86</v>
      </c>
      <c r="C412" s="75" t="s">
        <v>54</v>
      </c>
      <c r="D412" s="19">
        <f>((5.4+21.7+(0.64*4))*0.05)+((10+13.3+3.2+10.6)*0.05)</f>
        <v>3.3380000000000001</v>
      </c>
      <c r="E412" s="71"/>
      <c r="F412" s="71">
        <f>D412*E412</f>
        <v>0</v>
      </c>
    </row>
    <row r="413" spans="1:6" s="96" customFormat="1" ht="14.45">
      <c r="A413" s="67" t="s">
        <v>488</v>
      </c>
      <c r="B413" s="67" t="s">
        <v>489</v>
      </c>
      <c r="C413" s="62"/>
      <c r="D413" s="19"/>
      <c r="E413" s="71"/>
      <c r="F413" s="71"/>
    </row>
    <row r="414" spans="1:6" s="96" customFormat="1" ht="26.1">
      <c r="A414" s="74" t="s">
        <v>490</v>
      </c>
      <c r="B414" s="74" t="s">
        <v>491</v>
      </c>
      <c r="C414" s="75" t="s">
        <v>54</v>
      </c>
      <c r="D414" s="19">
        <f>(5.4+21.7)*0.98</f>
        <v>26.558</v>
      </c>
      <c r="E414" s="71"/>
      <c r="F414" s="71">
        <f>D414*E414</f>
        <v>0</v>
      </c>
    </row>
    <row r="415" spans="1:6" s="96" customFormat="1" ht="14.45">
      <c r="A415" s="67" t="s">
        <v>492</v>
      </c>
      <c r="B415" s="67" t="s">
        <v>493</v>
      </c>
      <c r="C415" s="100"/>
      <c r="D415" s="19"/>
      <c r="E415" s="71"/>
      <c r="F415" s="71"/>
    </row>
    <row r="416" spans="1:6" s="96" customFormat="1" ht="28.5">
      <c r="A416" s="74" t="s">
        <v>494</v>
      </c>
      <c r="B416" s="74" t="s">
        <v>495</v>
      </c>
      <c r="C416" s="75" t="s">
        <v>54</v>
      </c>
      <c r="D416" s="19">
        <f>(0.64*4)*0.5</f>
        <v>1.28</v>
      </c>
      <c r="E416" s="81"/>
      <c r="F416" s="71">
        <f t="shared" ref="F416:F418" si="13">D416*E416</f>
        <v>0</v>
      </c>
    </row>
    <row r="417" spans="1:6" s="96" customFormat="1" ht="39">
      <c r="A417" s="74" t="s">
        <v>496</v>
      </c>
      <c r="B417" s="74" t="s">
        <v>497</v>
      </c>
      <c r="C417" s="75" t="s">
        <v>54</v>
      </c>
      <c r="D417" s="19">
        <f>(5.4+21.7)*0.1</f>
        <v>2.7100000000000004</v>
      </c>
      <c r="E417" s="71"/>
      <c r="F417" s="71">
        <f t="shared" si="13"/>
        <v>0</v>
      </c>
    </row>
    <row r="418" spans="1:6" s="96" customFormat="1" ht="26.1">
      <c r="A418" s="74" t="s">
        <v>498</v>
      </c>
      <c r="B418" s="74" t="s">
        <v>499</v>
      </c>
      <c r="C418" s="75" t="s">
        <v>54</v>
      </c>
      <c r="D418" s="19">
        <f>(94+10)*0.1</f>
        <v>10.4</v>
      </c>
      <c r="E418" s="71"/>
      <c r="F418" s="71">
        <f t="shared" si="13"/>
        <v>0</v>
      </c>
    </row>
    <row r="419" spans="1:6" s="96" customFormat="1" ht="14.45">
      <c r="A419" s="67" t="s">
        <v>500</v>
      </c>
      <c r="B419" s="67" t="s">
        <v>94</v>
      </c>
      <c r="C419" s="62"/>
      <c r="D419" s="19"/>
      <c r="E419" s="71"/>
      <c r="F419" s="71"/>
    </row>
    <row r="420" spans="1:6" s="96" customFormat="1" ht="26.1">
      <c r="A420" s="74" t="s">
        <v>501</v>
      </c>
      <c r="B420" s="74" t="s">
        <v>502</v>
      </c>
      <c r="C420" s="75" t="s">
        <v>32</v>
      </c>
      <c r="D420" s="19">
        <v>1</v>
      </c>
      <c r="E420" s="71"/>
      <c r="F420" s="71">
        <f>D420*E420</f>
        <v>0</v>
      </c>
    </row>
    <row r="421" spans="1:6" s="96" customFormat="1" ht="14.45">
      <c r="A421" s="68"/>
      <c r="B421" s="76" t="s">
        <v>108</v>
      </c>
      <c r="C421" s="77"/>
      <c r="D421" s="18"/>
      <c r="E421" s="19"/>
      <c r="F421" s="18">
        <f>SUM(F410:F420)</f>
        <v>0</v>
      </c>
    </row>
    <row r="422" spans="1:6" s="96" customFormat="1" ht="14.45">
      <c r="A422" s="67"/>
      <c r="B422" s="67"/>
      <c r="C422" s="75"/>
      <c r="D422" s="18"/>
      <c r="E422" s="19"/>
      <c r="F422" s="19"/>
    </row>
    <row r="423" spans="1:6" s="96" customFormat="1" ht="14.45">
      <c r="A423" s="67">
        <v>4</v>
      </c>
      <c r="B423" s="68" t="s">
        <v>503</v>
      </c>
      <c r="C423" s="48"/>
      <c r="D423" s="99"/>
      <c r="E423" s="19"/>
      <c r="F423" s="19"/>
    </row>
    <row r="424" spans="1:6" s="96" customFormat="1" ht="14.45">
      <c r="A424" s="67" t="s">
        <v>162</v>
      </c>
      <c r="B424" s="67" t="s">
        <v>504</v>
      </c>
      <c r="C424" s="75"/>
      <c r="D424" s="19"/>
      <c r="E424" s="19"/>
      <c r="F424" s="19"/>
    </row>
    <row r="425" spans="1:6" s="96" customFormat="1" ht="30" customHeight="1">
      <c r="A425" s="74" t="s">
        <v>164</v>
      </c>
      <c r="B425" s="74" t="s">
        <v>505</v>
      </c>
      <c r="C425" s="75" t="s">
        <v>54</v>
      </c>
      <c r="D425" s="19">
        <f>((0.15*0.2*4)+(0.15*0.15*20))*2.6</f>
        <v>1.482</v>
      </c>
      <c r="E425" s="81"/>
      <c r="F425" s="71">
        <f>D425*E425</f>
        <v>0</v>
      </c>
    </row>
    <row r="426" spans="1:6" s="96" customFormat="1" ht="30" customHeight="1">
      <c r="A426" s="74" t="s">
        <v>174</v>
      </c>
      <c r="B426" s="74" t="s">
        <v>506</v>
      </c>
      <c r="C426" s="75" t="s">
        <v>54</v>
      </c>
      <c r="D426" s="19">
        <f>((10.2*3)+(7.35*4))*0.2*0.35</f>
        <v>4.1999999999999993</v>
      </c>
      <c r="E426" s="81"/>
      <c r="F426" s="71">
        <f>D426*E426</f>
        <v>0</v>
      </c>
    </row>
    <row r="427" spans="1:6" s="96" customFormat="1" ht="14.45">
      <c r="A427" s="68"/>
      <c r="B427" s="76" t="s">
        <v>194</v>
      </c>
      <c r="C427" s="77"/>
      <c r="D427" s="18"/>
      <c r="E427" s="19"/>
      <c r="F427" s="18">
        <f>SUM(F425:F426)</f>
        <v>0</v>
      </c>
    </row>
    <row r="428" spans="1:6" s="96" customFormat="1" ht="14.45">
      <c r="A428" s="67"/>
      <c r="B428" s="67"/>
      <c r="C428" s="75"/>
      <c r="D428" s="18"/>
      <c r="E428" s="19"/>
      <c r="F428" s="19"/>
    </row>
    <row r="429" spans="1:6" s="96" customFormat="1" ht="14.45">
      <c r="A429" s="67">
        <v>5</v>
      </c>
      <c r="B429" s="68" t="s">
        <v>507</v>
      </c>
      <c r="C429" s="48"/>
      <c r="D429" s="99"/>
      <c r="E429" s="19"/>
      <c r="F429" s="19"/>
    </row>
    <row r="430" spans="1:6" s="96" customFormat="1" ht="14.45">
      <c r="A430" s="67" t="s">
        <v>196</v>
      </c>
      <c r="B430" s="67" t="s">
        <v>508</v>
      </c>
      <c r="C430" s="75"/>
      <c r="D430" s="19"/>
      <c r="E430" s="71"/>
      <c r="F430" s="71"/>
    </row>
    <row r="431" spans="1:6" s="96" customFormat="1" ht="14.45">
      <c r="A431" s="74" t="s">
        <v>198</v>
      </c>
      <c r="B431" s="74" t="s">
        <v>509</v>
      </c>
      <c r="C431" s="75" t="s">
        <v>54</v>
      </c>
      <c r="D431" s="6">
        <f>(((0.07*0.15)*10.2)*6*5)+(0.07*0.15*4*4)</f>
        <v>3.3810000000000002</v>
      </c>
      <c r="E431" s="71"/>
      <c r="F431" s="71">
        <f t="shared" ref="F431:F433" si="14">D431*E431</f>
        <v>0</v>
      </c>
    </row>
    <row r="432" spans="1:6" s="96" customFormat="1" ht="14.45">
      <c r="A432" s="74" t="s">
        <v>510</v>
      </c>
      <c r="B432" s="74" t="s">
        <v>511</v>
      </c>
      <c r="C432" s="75" t="s">
        <v>54</v>
      </c>
      <c r="D432" s="6">
        <f>(((0.07*0.07)*10)*20)+(0.07*0.07*2.5*4)</f>
        <v>1.0290000000000001</v>
      </c>
      <c r="E432" s="71"/>
      <c r="F432" s="71">
        <f t="shared" si="14"/>
        <v>0</v>
      </c>
    </row>
    <row r="433" spans="1:102" s="96" customFormat="1" ht="14.45">
      <c r="A433" s="74" t="s">
        <v>512</v>
      </c>
      <c r="B433" s="74" t="s">
        <v>513</v>
      </c>
      <c r="C433" s="75" t="s">
        <v>103</v>
      </c>
      <c r="D433" s="6">
        <f>10.2+10+10</f>
        <v>30.2</v>
      </c>
      <c r="E433" s="71"/>
      <c r="F433" s="71">
        <f t="shared" si="14"/>
        <v>0</v>
      </c>
    </row>
    <row r="434" spans="1:102" s="96" customFormat="1" ht="14.45">
      <c r="A434" s="67" t="s">
        <v>220</v>
      </c>
      <c r="B434" s="67" t="s">
        <v>514</v>
      </c>
      <c r="C434" s="75"/>
      <c r="D434" s="6"/>
      <c r="E434" s="71"/>
      <c r="F434" s="71"/>
    </row>
    <row r="435" spans="1:102" s="96" customFormat="1" ht="14.45">
      <c r="A435" s="74" t="s">
        <v>222</v>
      </c>
      <c r="B435" s="74" t="s">
        <v>515</v>
      </c>
      <c r="C435" s="75" t="s">
        <v>47</v>
      </c>
      <c r="D435" s="6">
        <f>(94+10)*1.1</f>
        <v>114.4</v>
      </c>
      <c r="E435" s="71"/>
      <c r="F435" s="71">
        <f>D435*E435</f>
        <v>0</v>
      </c>
    </row>
    <row r="436" spans="1:102" s="96" customFormat="1" ht="14.45">
      <c r="A436" s="74" t="s">
        <v>224</v>
      </c>
      <c r="B436" s="74" t="s">
        <v>516</v>
      </c>
      <c r="C436" s="75" t="s">
        <v>103</v>
      </c>
      <c r="D436" s="6">
        <v>10</v>
      </c>
      <c r="E436" s="71"/>
      <c r="F436" s="71">
        <f>D436*E436</f>
        <v>0</v>
      </c>
    </row>
    <row r="437" spans="1:102" s="96" customFormat="1" ht="14.45">
      <c r="A437" s="74" t="s">
        <v>226</v>
      </c>
      <c r="B437" s="74" t="s">
        <v>517</v>
      </c>
      <c r="C437" s="75" t="s">
        <v>103</v>
      </c>
      <c r="D437" s="6">
        <v>11</v>
      </c>
      <c r="E437" s="81"/>
      <c r="F437" s="81">
        <f t="shared" ref="F437:F438" si="15">D437*E437</f>
        <v>0</v>
      </c>
    </row>
    <row r="438" spans="1:102" s="96" customFormat="1" ht="14.45">
      <c r="A438" s="74" t="s">
        <v>228</v>
      </c>
      <c r="B438" s="74" t="s">
        <v>518</v>
      </c>
      <c r="C438" s="75" t="s">
        <v>103</v>
      </c>
      <c r="D438" s="6">
        <v>7.5</v>
      </c>
      <c r="E438" s="81"/>
      <c r="F438" s="81">
        <f t="shared" si="15"/>
        <v>0</v>
      </c>
    </row>
    <row r="439" spans="1:102" s="96" customFormat="1" ht="14.45">
      <c r="A439" s="68"/>
      <c r="B439" s="76" t="s">
        <v>255</v>
      </c>
      <c r="C439" s="77"/>
      <c r="D439" s="18"/>
      <c r="E439" s="19"/>
      <c r="F439" s="18">
        <f>SUM(F431:F438)</f>
        <v>0</v>
      </c>
    </row>
    <row r="440" spans="1:102" s="96" customFormat="1" ht="14.45">
      <c r="A440" s="31"/>
      <c r="B440" s="31"/>
      <c r="C440" s="48"/>
      <c r="D440" s="121"/>
      <c r="E440" s="19"/>
      <c r="F440" s="18"/>
    </row>
    <row r="441" spans="1:102" s="89" customFormat="1" ht="15" customHeight="1">
      <c r="A441" s="101"/>
      <c r="B441" s="102" t="s">
        <v>109</v>
      </c>
      <c r="C441" s="103"/>
      <c r="D441" s="104"/>
      <c r="E441" s="105"/>
      <c r="F441" s="105">
        <f>F439+F427+F421+F406</f>
        <v>0</v>
      </c>
      <c r="G441" s="90"/>
      <c r="H441" s="90"/>
      <c r="I441" s="90"/>
      <c r="J441" s="90"/>
      <c r="K441" s="90"/>
      <c r="L441" s="90"/>
      <c r="M441" s="90"/>
      <c r="N441" s="90"/>
      <c r="O441" s="90"/>
      <c r="P441" s="90"/>
      <c r="Q441" s="90"/>
      <c r="R441" s="90"/>
      <c r="S441" s="90"/>
      <c r="T441" s="90"/>
      <c r="U441" s="90"/>
      <c r="V441" s="90"/>
      <c r="W441" s="90"/>
      <c r="X441" s="90"/>
      <c r="Y441" s="90"/>
      <c r="Z441" s="90"/>
      <c r="AA441" s="90"/>
      <c r="AB441" s="90"/>
      <c r="AC441" s="90"/>
      <c r="AD441" s="90"/>
      <c r="AE441" s="90"/>
      <c r="AF441" s="90"/>
      <c r="AG441" s="90"/>
      <c r="AH441" s="90"/>
      <c r="AI441" s="90"/>
      <c r="AJ441" s="90"/>
      <c r="AK441" s="90"/>
      <c r="AL441" s="90"/>
      <c r="AM441" s="90"/>
      <c r="AN441" s="90"/>
      <c r="AO441" s="90"/>
      <c r="AP441" s="90"/>
      <c r="AQ441" s="90"/>
      <c r="AR441" s="90"/>
      <c r="AS441" s="90"/>
      <c r="AT441" s="90"/>
      <c r="AU441" s="90"/>
      <c r="AV441" s="90"/>
      <c r="AW441" s="90"/>
      <c r="AX441" s="90"/>
      <c r="AY441" s="90"/>
      <c r="AZ441" s="90"/>
      <c r="BA441" s="90"/>
      <c r="BB441" s="90"/>
      <c r="BC441" s="90"/>
      <c r="BD441" s="90"/>
      <c r="BE441" s="90"/>
      <c r="BF441" s="90"/>
      <c r="BG441" s="90"/>
      <c r="BH441" s="90"/>
      <c r="BI441" s="90"/>
      <c r="BJ441" s="90"/>
      <c r="BK441" s="90"/>
      <c r="BL441" s="90"/>
      <c r="BM441" s="90"/>
      <c r="BN441" s="90"/>
      <c r="BO441" s="90"/>
      <c r="BP441" s="90"/>
      <c r="BQ441" s="90"/>
      <c r="BR441" s="90"/>
      <c r="BS441" s="90"/>
      <c r="BT441" s="90"/>
      <c r="BU441" s="90"/>
      <c r="BV441" s="90"/>
      <c r="BW441" s="90"/>
      <c r="BX441" s="90"/>
      <c r="BY441" s="90"/>
      <c r="BZ441" s="90"/>
      <c r="CA441" s="90"/>
      <c r="CB441" s="90"/>
      <c r="CC441" s="90"/>
      <c r="CD441" s="90"/>
      <c r="CE441" s="90"/>
      <c r="CF441" s="90"/>
      <c r="CG441" s="90"/>
      <c r="CH441" s="90"/>
      <c r="CI441" s="90"/>
      <c r="CJ441" s="90"/>
      <c r="CK441" s="90"/>
      <c r="CL441" s="90"/>
      <c r="CM441" s="90"/>
      <c r="CN441" s="90"/>
      <c r="CO441" s="90"/>
      <c r="CP441" s="90"/>
      <c r="CQ441" s="90"/>
      <c r="CR441" s="90"/>
      <c r="CS441" s="90"/>
      <c r="CT441" s="90"/>
      <c r="CU441" s="90"/>
      <c r="CV441" s="90"/>
      <c r="CW441" s="90"/>
      <c r="CX441" s="90"/>
    </row>
    <row r="443" spans="1:102" s="52" customFormat="1" ht="19.899999999999999" customHeight="1">
      <c r="A443" s="162" t="s">
        <v>110</v>
      </c>
      <c r="B443" s="162"/>
      <c r="C443" s="162"/>
      <c r="D443" s="162"/>
      <c r="E443" s="162"/>
      <c r="F443" s="162"/>
    </row>
    <row r="444" spans="1:102" s="66" customFormat="1" ht="16.5" customHeight="1">
      <c r="A444" s="62"/>
      <c r="B444" s="61"/>
      <c r="C444" s="58"/>
      <c r="D444" s="49"/>
      <c r="E444" s="49"/>
      <c r="F444" s="65"/>
    </row>
    <row r="445" spans="1:102" s="6" customFormat="1" ht="15" customHeight="1">
      <c r="A445" s="67">
        <v>1</v>
      </c>
      <c r="B445" s="68" t="s">
        <v>111</v>
      </c>
      <c r="C445" s="48"/>
      <c r="D445" s="49"/>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31"/>
      <c r="AW445" s="31"/>
      <c r="AX445" s="31"/>
      <c r="AY445" s="31"/>
      <c r="AZ445" s="31"/>
      <c r="BA445" s="31"/>
      <c r="BB445" s="31"/>
      <c r="BC445" s="31"/>
      <c r="BD445" s="31"/>
      <c r="BE445" s="31"/>
      <c r="BF445" s="31"/>
      <c r="BG445" s="31"/>
      <c r="BH445" s="31"/>
      <c r="BI445" s="31"/>
      <c r="BJ445" s="31"/>
      <c r="BK445" s="31"/>
      <c r="BL445" s="31"/>
      <c r="BM445" s="31"/>
      <c r="BN445" s="31"/>
      <c r="BO445" s="31"/>
      <c r="BP445" s="31"/>
      <c r="BQ445" s="31"/>
      <c r="BR445" s="31"/>
      <c r="BS445" s="31"/>
      <c r="BT445" s="31"/>
      <c r="BU445" s="31"/>
      <c r="BV445" s="31"/>
      <c r="BW445" s="31"/>
      <c r="BX445" s="31"/>
      <c r="BY445" s="31"/>
      <c r="BZ445" s="31"/>
      <c r="CA445" s="31"/>
      <c r="CB445" s="31"/>
      <c r="CC445" s="31"/>
      <c r="CD445" s="31"/>
      <c r="CE445" s="31"/>
      <c r="CF445" s="31"/>
      <c r="CG445" s="31"/>
      <c r="CH445" s="31"/>
      <c r="CI445" s="31"/>
      <c r="CJ445" s="31"/>
      <c r="CK445" s="31"/>
      <c r="CL445" s="31"/>
      <c r="CM445" s="31"/>
      <c r="CN445" s="31"/>
      <c r="CO445" s="31"/>
      <c r="CP445" s="31"/>
      <c r="CQ445" s="31"/>
      <c r="CR445" s="31"/>
      <c r="CS445" s="31"/>
      <c r="CT445" s="31"/>
      <c r="CU445" s="31"/>
      <c r="CV445" s="31"/>
    </row>
    <row r="446" spans="1:102" s="6" customFormat="1" ht="15" customHeight="1">
      <c r="A446" s="67" t="s">
        <v>36</v>
      </c>
      <c r="B446" s="67" t="s">
        <v>112</v>
      </c>
      <c r="C446" s="75"/>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c r="BE446" s="31"/>
      <c r="BF446" s="31"/>
      <c r="BG446" s="31"/>
      <c r="BH446" s="31"/>
      <c r="BI446" s="31"/>
      <c r="BJ446" s="31"/>
      <c r="BK446" s="31"/>
      <c r="BL446" s="31"/>
      <c r="BM446" s="31"/>
      <c r="BN446" s="31"/>
      <c r="BO446" s="31"/>
      <c r="BP446" s="31"/>
      <c r="BQ446" s="31"/>
      <c r="BR446" s="31"/>
      <c r="BS446" s="31"/>
      <c r="BT446" s="31"/>
      <c r="BU446" s="31"/>
      <c r="BV446" s="31"/>
      <c r="BW446" s="31"/>
      <c r="BX446" s="31"/>
      <c r="BY446" s="31"/>
      <c r="BZ446" s="31"/>
      <c r="CA446" s="31"/>
      <c r="CB446" s="31"/>
      <c r="CC446" s="31"/>
      <c r="CD446" s="31"/>
      <c r="CE446" s="31"/>
      <c r="CF446" s="31"/>
      <c r="CG446" s="31"/>
      <c r="CH446" s="31"/>
      <c r="CI446" s="31"/>
      <c r="CJ446" s="31"/>
      <c r="CK446" s="31"/>
      <c r="CL446" s="31"/>
      <c r="CM446" s="31"/>
      <c r="CN446" s="31"/>
      <c r="CO446" s="31"/>
      <c r="CP446" s="31"/>
      <c r="CQ446" s="31"/>
      <c r="CR446" s="31"/>
      <c r="CS446" s="31"/>
      <c r="CT446" s="31"/>
      <c r="CU446" s="31"/>
      <c r="CV446" s="31"/>
    </row>
    <row r="447" spans="1:102" s="6" customFormat="1" ht="15" customHeight="1">
      <c r="A447" s="67"/>
      <c r="B447" s="67" t="s">
        <v>113</v>
      </c>
      <c r="C447" s="75"/>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31"/>
      <c r="AW447" s="31"/>
      <c r="AX447" s="31"/>
      <c r="AY447" s="31"/>
      <c r="AZ447" s="31"/>
      <c r="BA447" s="31"/>
      <c r="BB447" s="31"/>
      <c r="BC447" s="31"/>
      <c r="BD447" s="31"/>
      <c r="BE447" s="31"/>
      <c r="BF447" s="31"/>
      <c r="BG447" s="31"/>
      <c r="BH447" s="31"/>
      <c r="BI447" s="31"/>
      <c r="BJ447" s="31"/>
      <c r="BK447" s="31"/>
      <c r="BL447" s="31"/>
      <c r="BM447" s="31"/>
      <c r="BN447" s="31"/>
      <c r="BO447" s="31"/>
      <c r="BP447" s="31"/>
      <c r="BQ447" s="31"/>
      <c r="BR447" s="31"/>
      <c r="BS447" s="31"/>
      <c r="BT447" s="31"/>
      <c r="BU447" s="31"/>
      <c r="BV447" s="31"/>
      <c r="BW447" s="31"/>
      <c r="BX447" s="31"/>
      <c r="BY447" s="31"/>
      <c r="BZ447" s="31"/>
      <c r="CA447" s="31"/>
      <c r="CB447" s="31"/>
      <c r="CC447" s="31"/>
      <c r="CD447" s="31"/>
      <c r="CE447" s="31"/>
      <c r="CF447" s="31"/>
      <c r="CG447" s="31"/>
      <c r="CH447" s="31"/>
      <c r="CI447" s="31"/>
      <c r="CJ447" s="31"/>
      <c r="CK447" s="31"/>
      <c r="CL447" s="31"/>
      <c r="CM447" s="31"/>
      <c r="CN447" s="31"/>
      <c r="CO447" s="31"/>
      <c r="CP447" s="31"/>
      <c r="CQ447" s="31"/>
      <c r="CR447" s="31"/>
      <c r="CS447" s="31"/>
      <c r="CT447" s="31"/>
      <c r="CU447" s="31"/>
      <c r="CV447" s="31"/>
    </row>
    <row r="448" spans="1:102" s="6" customFormat="1" ht="15" customHeight="1">
      <c r="A448" s="30" t="s">
        <v>114</v>
      </c>
      <c r="B448" s="30" t="s">
        <v>519</v>
      </c>
      <c r="C448" s="75" t="s">
        <v>54</v>
      </c>
      <c r="D448" s="6">
        <f>0.15*((8.3+9)*4+(2.55+3.15+7.2+3.15)*3-((3.15*3)+(1*3)+(2.95*2.2)+(1.85*0.8*3)+(2.4*0.44)+(2*1.5*2.2)))</f>
        <v>12.947099999999999</v>
      </c>
      <c r="F448" s="6">
        <f>E448*D448</f>
        <v>0</v>
      </c>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31"/>
      <c r="AW448" s="31"/>
      <c r="AX448" s="31"/>
      <c r="AY448" s="31"/>
      <c r="AZ448" s="31"/>
      <c r="BA448" s="31"/>
      <c r="BB448" s="31"/>
      <c r="BC448" s="31"/>
      <c r="BD448" s="31"/>
      <c r="BE448" s="31"/>
      <c r="BF448" s="31"/>
      <c r="BG448" s="31"/>
      <c r="BH448" s="31"/>
      <c r="BI448" s="31"/>
      <c r="BJ448" s="31"/>
      <c r="BK448" s="31"/>
      <c r="BL448" s="31"/>
      <c r="BM448" s="31"/>
      <c r="BN448" s="31"/>
      <c r="BO448" s="31"/>
      <c r="BP448" s="31"/>
      <c r="BQ448" s="31"/>
      <c r="BR448" s="31"/>
      <c r="BS448" s="31"/>
      <c r="BT448" s="31"/>
      <c r="BU448" s="31"/>
      <c r="BV448" s="31"/>
      <c r="BW448" s="31"/>
      <c r="BX448" s="31"/>
      <c r="BY448" s="31"/>
      <c r="BZ448" s="31"/>
      <c r="CA448" s="31"/>
      <c r="CB448" s="31"/>
      <c r="CC448" s="31"/>
      <c r="CD448" s="31"/>
      <c r="CE448" s="31"/>
      <c r="CF448" s="31"/>
      <c r="CG448" s="31"/>
      <c r="CH448" s="31"/>
      <c r="CI448" s="31"/>
      <c r="CJ448" s="31"/>
      <c r="CK448" s="31"/>
      <c r="CL448" s="31"/>
      <c r="CM448" s="31"/>
      <c r="CN448" s="31"/>
      <c r="CO448" s="31"/>
      <c r="CP448" s="31"/>
      <c r="CQ448" s="31"/>
      <c r="CR448" s="31"/>
      <c r="CS448" s="31"/>
      <c r="CT448" s="31"/>
      <c r="CU448" s="31"/>
      <c r="CV448" s="31"/>
    </row>
    <row r="449" spans="1:100" s="6" customFormat="1" ht="15" customHeight="1">
      <c r="A449" s="30" t="s">
        <v>116</v>
      </c>
      <c r="B449" s="30" t="s">
        <v>520</v>
      </c>
      <c r="C449" s="75" t="s">
        <v>54</v>
      </c>
      <c r="D449" s="6">
        <f>0.15*(3.85+7.2+5.4)*3</f>
        <v>7.4025000000000007</v>
      </c>
      <c r="F449" s="6">
        <f t="shared" ref="F449:F456" si="16">E449*D449</f>
        <v>0</v>
      </c>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31"/>
      <c r="AW449" s="31"/>
      <c r="AX449" s="31"/>
      <c r="AY449" s="31"/>
      <c r="AZ449" s="31"/>
      <c r="BA449" s="31"/>
      <c r="BB449" s="31"/>
      <c r="BC449" s="31"/>
      <c r="BD449" s="31"/>
      <c r="BE449" s="31"/>
      <c r="BF449" s="31"/>
      <c r="BG449" s="31"/>
      <c r="BH449" s="31"/>
      <c r="BI449" s="31"/>
      <c r="BJ449" s="31"/>
      <c r="BK449" s="31"/>
      <c r="BL449" s="31"/>
      <c r="BM449" s="31"/>
      <c r="BN449" s="31"/>
      <c r="BO449" s="31"/>
      <c r="BP449" s="31"/>
      <c r="BQ449" s="31"/>
      <c r="BR449" s="31"/>
      <c r="BS449" s="31"/>
      <c r="BT449" s="31"/>
      <c r="BU449" s="31"/>
      <c r="BV449" s="31"/>
      <c r="BW449" s="31"/>
      <c r="BX449" s="31"/>
      <c r="BY449" s="31"/>
      <c r="BZ449" s="31"/>
      <c r="CA449" s="31"/>
      <c r="CB449" s="31"/>
      <c r="CC449" s="31"/>
      <c r="CD449" s="31"/>
      <c r="CE449" s="31"/>
      <c r="CF449" s="31"/>
      <c r="CG449" s="31"/>
      <c r="CH449" s="31"/>
      <c r="CI449" s="31"/>
      <c r="CJ449" s="31"/>
      <c r="CK449" s="31"/>
      <c r="CL449" s="31"/>
      <c r="CM449" s="31"/>
      <c r="CN449" s="31"/>
      <c r="CO449" s="31"/>
      <c r="CP449" s="31"/>
      <c r="CQ449" s="31"/>
      <c r="CR449" s="31"/>
      <c r="CS449" s="31"/>
      <c r="CT449" s="31"/>
      <c r="CU449" s="31"/>
      <c r="CV449" s="31"/>
    </row>
    <row r="450" spans="1:100" s="6" customFormat="1" ht="15" customHeight="1">
      <c r="A450" s="30" t="s">
        <v>521</v>
      </c>
      <c r="B450" s="30" t="s">
        <v>522</v>
      </c>
      <c r="C450" s="75" t="s">
        <v>54</v>
      </c>
      <c r="D450" s="6">
        <f>0.1*2.2*((6*1.4)+(3.9*2)-(8*0.7))</f>
        <v>2.3320000000000003</v>
      </c>
      <c r="F450" s="6">
        <f t="shared" si="16"/>
        <v>0</v>
      </c>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31"/>
      <c r="AW450" s="31"/>
      <c r="AX450" s="31"/>
      <c r="AY450" s="31"/>
      <c r="AZ450" s="31"/>
      <c r="BA450" s="31"/>
      <c r="BB450" s="31"/>
      <c r="BC450" s="31"/>
      <c r="BD450" s="31"/>
      <c r="BE450" s="31"/>
      <c r="BF450" s="31"/>
      <c r="BG450" s="31"/>
      <c r="BH450" s="31"/>
      <c r="BI450" s="31"/>
      <c r="BJ450" s="31"/>
      <c r="BK450" s="31"/>
      <c r="BL450" s="31"/>
      <c r="BM450" s="31"/>
      <c r="BN450" s="31"/>
      <c r="BO450" s="31"/>
      <c r="BP450" s="31"/>
      <c r="BQ450" s="31"/>
      <c r="BR450" s="31"/>
      <c r="BS450" s="31"/>
      <c r="BT450" s="31"/>
      <c r="BU450" s="31"/>
      <c r="BV450" s="31"/>
      <c r="BW450" s="31"/>
      <c r="BX450" s="31"/>
      <c r="BY450" s="31"/>
      <c r="BZ450" s="31"/>
      <c r="CA450" s="31"/>
      <c r="CB450" s="31"/>
      <c r="CC450" s="31"/>
      <c r="CD450" s="31"/>
      <c r="CE450" s="31"/>
      <c r="CF450" s="31"/>
      <c r="CG450" s="31"/>
      <c r="CH450" s="31"/>
      <c r="CI450" s="31"/>
      <c r="CJ450" s="31"/>
      <c r="CK450" s="31"/>
      <c r="CL450" s="31"/>
      <c r="CM450" s="31"/>
      <c r="CN450" s="31"/>
      <c r="CO450" s="31"/>
      <c r="CP450" s="31"/>
      <c r="CQ450" s="31"/>
      <c r="CR450" s="31"/>
      <c r="CS450" s="31"/>
      <c r="CT450" s="31"/>
      <c r="CU450" s="31"/>
      <c r="CV450" s="31"/>
    </row>
    <row r="451" spans="1:100" s="6" customFormat="1" ht="15" customHeight="1">
      <c r="A451" s="30" t="s">
        <v>523</v>
      </c>
      <c r="B451" s="30" t="s">
        <v>524</v>
      </c>
      <c r="C451" s="75" t="s">
        <v>47</v>
      </c>
      <c r="D451" s="6">
        <f>(1.85*2.2)+(2.4*0.44)</f>
        <v>5.1260000000000003</v>
      </c>
      <c r="F451" s="6">
        <f t="shared" si="16"/>
        <v>0</v>
      </c>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31"/>
      <c r="AW451" s="31"/>
      <c r="AX451" s="31"/>
      <c r="AY451" s="31"/>
      <c r="AZ451" s="31"/>
      <c r="BA451" s="31"/>
      <c r="BB451" s="31"/>
      <c r="BC451" s="31"/>
      <c r="BD451" s="31"/>
      <c r="BE451" s="31"/>
      <c r="BF451" s="31"/>
      <c r="BG451" s="31"/>
      <c r="BH451" s="31"/>
      <c r="BI451" s="31"/>
      <c r="BJ451" s="31"/>
      <c r="BK451" s="31"/>
      <c r="BL451" s="31"/>
      <c r="BM451" s="31"/>
      <c r="BN451" s="31"/>
      <c r="BO451" s="31"/>
      <c r="BP451" s="31"/>
      <c r="BQ451" s="31"/>
      <c r="BR451" s="31"/>
      <c r="BS451" s="31"/>
      <c r="BT451" s="31"/>
      <c r="BU451" s="31"/>
      <c r="BV451" s="31"/>
      <c r="BW451" s="31"/>
      <c r="BX451" s="31"/>
      <c r="BY451" s="31"/>
      <c r="BZ451" s="31"/>
      <c r="CA451" s="31"/>
      <c r="CB451" s="31"/>
      <c r="CC451" s="31"/>
      <c r="CD451" s="31"/>
      <c r="CE451" s="31"/>
      <c r="CF451" s="31"/>
      <c r="CG451" s="31"/>
      <c r="CH451" s="31"/>
      <c r="CI451" s="31"/>
      <c r="CJ451" s="31"/>
      <c r="CK451" s="31"/>
      <c r="CL451" s="31"/>
      <c r="CM451" s="31"/>
      <c r="CN451" s="31"/>
      <c r="CO451" s="31"/>
      <c r="CP451" s="31"/>
      <c r="CQ451" s="31"/>
      <c r="CR451" s="31"/>
      <c r="CS451" s="31"/>
      <c r="CT451" s="31"/>
      <c r="CU451" s="31"/>
      <c r="CV451" s="31"/>
    </row>
    <row r="452" spans="1:100" s="6" customFormat="1" ht="15" customHeight="1">
      <c r="A452" s="67" t="s">
        <v>38</v>
      </c>
      <c r="B452" s="67" t="s">
        <v>118</v>
      </c>
      <c r="C452" s="75"/>
      <c r="F452" s="6">
        <f t="shared" si="16"/>
        <v>0</v>
      </c>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31"/>
      <c r="AW452" s="31"/>
      <c r="AX452" s="31"/>
      <c r="AY452" s="31"/>
      <c r="AZ452" s="31"/>
      <c r="BA452" s="31"/>
      <c r="BB452" s="31"/>
      <c r="BC452" s="31"/>
      <c r="BD452" s="31"/>
      <c r="BE452" s="31"/>
      <c r="BF452" s="31"/>
      <c r="BG452" s="31"/>
      <c r="BH452" s="31"/>
      <c r="BI452" s="31"/>
      <c r="BJ452" s="31"/>
      <c r="BK452" s="31"/>
      <c r="BL452" s="31"/>
      <c r="BM452" s="31"/>
      <c r="BN452" s="31"/>
      <c r="BO452" s="31"/>
      <c r="BP452" s="31"/>
      <c r="BQ452" s="31"/>
      <c r="BR452" s="31"/>
      <c r="BS452" s="31"/>
      <c r="BT452" s="31"/>
      <c r="BU452" s="31"/>
      <c r="BV452" s="31"/>
      <c r="BW452" s="31"/>
      <c r="BX452" s="31"/>
      <c r="BY452" s="31"/>
      <c r="BZ452" s="31"/>
      <c r="CA452" s="31"/>
      <c r="CB452" s="31"/>
      <c r="CC452" s="31"/>
      <c r="CD452" s="31"/>
      <c r="CE452" s="31"/>
      <c r="CF452" s="31"/>
      <c r="CG452" s="31"/>
      <c r="CH452" s="31"/>
      <c r="CI452" s="31"/>
      <c r="CJ452" s="31"/>
      <c r="CK452" s="31"/>
      <c r="CL452" s="31"/>
      <c r="CM452" s="31"/>
      <c r="CN452" s="31"/>
      <c r="CO452" s="31"/>
      <c r="CP452" s="31"/>
      <c r="CQ452" s="31"/>
      <c r="CR452" s="31"/>
      <c r="CS452" s="31"/>
      <c r="CT452" s="31"/>
      <c r="CU452" s="31"/>
      <c r="CV452" s="31"/>
    </row>
    <row r="453" spans="1:100" s="6" customFormat="1" ht="30" customHeight="1">
      <c r="A453" s="67" t="s">
        <v>119</v>
      </c>
      <c r="B453" s="67" t="s">
        <v>525</v>
      </c>
      <c r="C453" s="75"/>
      <c r="F453" s="6">
        <f t="shared" si="16"/>
        <v>0</v>
      </c>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c r="AY453" s="31"/>
      <c r="AZ453" s="31"/>
      <c r="BA453" s="31"/>
      <c r="BB453" s="31"/>
      <c r="BC453" s="31"/>
      <c r="BD453" s="31"/>
      <c r="BE453" s="31"/>
      <c r="BF453" s="31"/>
      <c r="BG453" s="31"/>
      <c r="BH453" s="31"/>
      <c r="BI453" s="31"/>
      <c r="BJ453" s="31"/>
      <c r="BK453" s="31"/>
      <c r="BL453" s="31"/>
      <c r="BM453" s="31"/>
      <c r="BN453" s="31"/>
      <c r="BO453" s="31"/>
      <c r="BP453" s="31"/>
      <c r="BQ453" s="31"/>
      <c r="BR453" s="31"/>
      <c r="BS453" s="31"/>
      <c r="BT453" s="31"/>
      <c r="BU453" s="31"/>
      <c r="BV453" s="31"/>
      <c r="BW453" s="31"/>
      <c r="BX453" s="31"/>
      <c r="BY453" s="31"/>
      <c r="BZ453" s="31"/>
      <c r="CA453" s="31"/>
      <c r="CB453" s="31"/>
      <c r="CC453" s="31"/>
      <c r="CD453" s="31"/>
      <c r="CE453" s="31"/>
      <c r="CF453" s="31"/>
      <c r="CG453" s="31"/>
      <c r="CH453" s="31"/>
      <c r="CI453" s="31"/>
      <c r="CJ453" s="31"/>
      <c r="CK453" s="31"/>
      <c r="CL453" s="31"/>
      <c r="CM453" s="31"/>
      <c r="CN453" s="31"/>
      <c r="CO453" s="31"/>
      <c r="CP453" s="31"/>
      <c r="CQ453" s="31"/>
      <c r="CR453" s="31"/>
      <c r="CS453" s="31"/>
      <c r="CT453" s="31"/>
      <c r="CU453" s="31"/>
      <c r="CV453" s="31"/>
    </row>
    <row r="454" spans="1:100" s="31" customFormat="1" ht="15" customHeight="1">
      <c r="A454" s="30" t="s">
        <v>121</v>
      </c>
      <c r="B454" s="82" t="s">
        <v>122</v>
      </c>
      <c r="C454" s="75" t="s">
        <v>123</v>
      </c>
      <c r="D454" s="6">
        <v>6</v>
      </c>
      <c r="E454" s="6"/>
      <c r="F454" s="6">
        <f t="shared" si="16"/>
        <v>0</v>
      </c>
    </row>
    <row r="455" spans="1:100" s="6" customFormat="1" ht="30" customHeight="1">
      <c r="A455" s="67" t="s">
        <v>40</v>
      </c>
      <c r="B455" s="67" t="s">
        <v>126</v>
      </c>
      <c r="C455" s="75"/>
      <c r="F455" s="6">
        <f t="shared" si="16"/>
        <v>0</v>
      </c>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31"/>
      <c r="AW455" s="31"/>
      <c r="AX455" s="31"/>
      <c r="AY455" s="31"/>
      <c r="AZ455" s="31"/>
      <c r="BA455" s="31"/>
      <c r="BB455" s="31"/>
      <c r="BC455" s="31"/>
      <c r="BD455" s="31"/>
      <c r="BE455" s="31"/>
      <c r="BF455" s="31"/>
      <c r="BG455" s="31"/>
      <c r="BH455" s="31"/>
      <c r="BI455" s="31"/>
      <c r="BJ455" s="31"/>
      <c r="BK455" s="31"/>
      <c r="BL455" s="31"/>
      <c r="BM455" s="31"/>
      <c r="BN455" s="31"/>
      <c r="BO455" s="31"/>
      <c r="BP455" s="31"/>
      <c r="BQ455" s="31"/>
      <c r="BR455" s="31"/>
      <c r="BS455" s="31"/>
      <c r="BT455" s="31"/>
      <c r="BU455" s="31"/>
      <c r="BV455" s="31"/>
      <c r="BW455" s="31"/>
      <c r="BX455" s="31"/>
      <c r="BY455" s="31"/>
      <c r="BZ455" s="31"/>
      <c r="CA455" s="31"/>
      <c r="CB455" s="31"/>
      <c r="CC455" s="31"/>
      <c r="CD455" s="31"/>
      <c r="CE455" s="31"/>
      <c r="CF455" s="31"/>
      <c r="CG455" s="31"/>
      <c r="CH455" s="31"/>
      <c r="CI455" s="31"/>
      <c r="CJ455" s="31"/>
      <c r="CK455" s="31"/>
      <c r="CL455" s="31"/>
      <c r="CM455" s="31"/>
      <c r="CN455" s="31"/>
      <c r="CO455" s="31"/>
      <c r="CP455" s="31"/>
      <c r="CQ455" s="31"/>
      <c r="CR455" s="31"/>
      <c r="CS455" s="31"/>
      <c r="CT455" s="31"/>
      <c r="CU455" s="31"/>
      <c r="CV455" s="31"/>
    </row>
    <row r="456" spans="1:100" s="6" customFormat="1" ht="15" customHeight="1">
      <c r="A456" s="30" t="s">
        <v>127</v>
      </c>
      <c r="B456" s="82" t="s">
        <v>128</v>
      </c>
      <c r="C456" s="75" t="s">
        <v>54</v>
      </c>
      <c r="D456" s="6">
        <f>0.15*0.22*(10.2+10.2+3.9+3.9+2.1+2.1+2.95+2.95+3.85+2.7+5.92+7.08+(2.65*2))</f>
        <v>2.0839500000000002</v>
      </c>
      <c r="E456" s="81"/>
      <c r="F456" s="6">
        <f t="shared" si="16"/>
        <v>0</v>
      </c>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c r="BZ456" s="31"/>
      <c r="CA456" s="31"/>
      <c r="CB456" s="31"/>
      <c r="CC456" s="31"/>
      <c r="CD456" s="31"/>
      <c r="CE456" s="31"/>
      <c r="CF456" s="31"/>
      <c r="CG456" s="31"/>
      <c r="CH456" s="31"/>
      <c r="CI456" s="31"/>
      <c r="CJ456" s="31"/>
      <c r="CK456" s="31"/>
      <c r="CL456" s="31"/>
      <c r="CM456" s="31"/>
      <c r="CN456" s="31"/>
      <c r="CO456" s="31"/>
      <c r="CP456" s="31"/>
      <c r="CQ456" s="31"/>
      <c r="CR456" s="31"/>
      <c r="CS456" s="31"/>
      <c r="CT456" s="31"/>
      <c r="CU456" s="31"/>
      <c r="CV456" s="31"/>
    </row>
    <row r="457" spans="1:100" s="6" customFormat="1" ht="15" customHeight="1">
      <c r="A457" s="68"/>
      <c r="B457" s="76" t="s">
        <v>73</v>
      </c>
      <c r="C457" s="77"/>
      <c r="D457" s="5"/>
      <c r="F457" s="5">
        <f>SUM(F448:F456)</f>
        <v>0</v>
      </c>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31"/>
      <c r="AW457" s="31"/>
      <c r="AX457" s="31"/>
      <c r="AY457" s="31"/>
      <c r="AZ457" s="31"/>
      <c r="BA457" s="31"/>
      <c r="BB457" s="31"/>
      <c r="BC457" s="31"/>
      <c r="BD457" s="31"/>
      <c r="BE457" s="31"/>
      <c r="BF457" s="31"/>
      <c r="BG457" s="31"/>
      <c r="BH457" s="31"/>
      <c r="BI457" s="31"/>
      <c r="BJ457" s="31"/>
      <c r="BK457" s="31"/>
      <c r="BL457" s="31"/>
      <c r="BM457" s="31"/>
      <c r="BN457" s="31"/>
      <c r="BO457" s="31"/>
      <c r="BP457" s="31"/>
      <c r="BQ457" s="31"/>
      <c r="BR457" s="31"/>
      <c r="BS457" s="31"/>
      <c r="BT457" s="31"/>
      <c r="BU457" s="31"/>
      <c r="BV457" s="31"/>
      <c r="BW457" s="31"/>
      <c r="BX457" s="31"/>
      <c r="BY457" s="31"/>
      <c r="BZ457" s="31"/>
      <c r="CA457" s="31"/>
      <c r="CB457" s="31"/>
      <c r="CC457" s="31"/>
      <c r="CD457" s="31"/>
      <c r="CE457" s="31"/>
      <c r="CF457" s="31"/>
      <c r="CG457" s="31"/>
      <c r="CH457" s="31"/>
      <c r="CI457" s="31"/>
      <c r="CJ457" s="31"/>
      <c r="CK457" s="31"/>
      <c r="CL457" s="31"/>
      <c r="CM457" s="31"/>
      <c r="CN457" s="31"/>
      <c r="CO457" s="31"/>
      <c r="CP457" s="31"/>
      <c r="CQ457" s="31"/>
      <c r="CR457" s="31"/>
      <c r="CS457" s="31"/>
      <c r="CT457" s="31"/>
      <c r="CU457" s="31"/>
      <c r="CV457" s="31"/>
    </row>
    <row r="458" spans="1:100" s="6" customFormat="1" ht="15" customHeight="1">
      <c r="A458" s="67"/>
      <c r="B458" s="67"/>
      <c r="C458" s="75"/>
      <c r="D458" s="5"/>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31"/>
      <c r="AW458" s="31"/>
      <c r="AX458" s="31"/>
      <c r="AY458" s="31"/>
      <c r="AZ458" s="31"/>
      <c r="BA458" s="31"/>
      <c r="BB458" s="31"/>
      <c r="BC458" s="31"/>
      <c r="BD458" s="31"/>
      <c r="BE458" s="31"/>
      <c r="BF458" s="31"/>
      <c r="BG458" s="31"/>
      <c r="BH458" s="31"/>
      <c r="BI458" s="31"/>
      <c r="BJ458" s="31"/>
      <c r="BK458" s="31"/>
      <c r="BL458" s="31"/>
      <c r="BM458" s="31"/>
      <c r="BN458" s="31"/>
      <c r="BO458" s="31"/>
      <c r="BP458" s="31"/>
      <c r="BQ458" s="31"/>
      <c r="BR458" s="31"/>
      <c r="BS458" s="31"/>
      <c r="BT458" s="31"/>
      <c r="BU458" s="31"/>
      <c r="BV458" s="31"/>
      <c r="BW458" s="31"/>
      <c r="BX458" s="31"/>
      <c r="BY458" s="31"/>
      <c r="BZ458" s="31"/>
      <c r="CA458" s="31"/>
      <c r="CB458" s="31"/>
      <c r="CC458" s="31"/>
      <c r="CD458" s="31"/>
      <c r="CE458" s="31"/>
      <c r="CF458" s="31"/>
      <c r="CG458" s="31"/>
      <c r="CH458" s="31"/>
      <c r="CI458" s="31"/>
      <c r="CJ458" s="31"/>
      <c r="CK458" s="31"/>
      <c r="CL458" s="31"/>
      <c r="CM458" s="31"/>
      <c r="CN458" s="31"/>
      <c r="CO458" s="31"/>
      <c r="CP458" s="31"/>
      <c r="CQ458" s="31"/>
      <c r="CR458" s="31"/>
      <c r="CS458" s="31"/>
      <c r="CT458" s="31"/>
      <c r="CU458" s="31"/>
      <c r="CV458" s="31"/>
    </row>
    <row r="459" spans="1:100" s="6" customFormat="1" ht="15" customHeight="1">
      <c r="A459" s="67">
        <v>2</v>
      </c>
      <c r="B459" s="68" t="s">
        <v>129</v>
      </c>
      <c r="C459" s="48"/>
      <c r="D459" s="49"/>
      <c r="E459" s="49"/>
      <c r="F459" s="65"/>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c r="BE459" s="31"/>
      <c r="BF459" s="31"/>
      <c r="BG459" s="31"/>
      <c r="BH459" s="31"/>
      <c r="BI459" s="31"/>
      <c r="BJ459" s="31"/>
      <c r="BK459" s="31"/>
      <c r="BL459" s="31"/>
      <c r="BM459" s="31"/>
      <c r="BN459" s="31"/>
      <c r="BO459" s="31"/>
      <c r="BP459" s="31"/>
      <c r="BQ459" s="31"/>
      <c r="BR459" s="31"/>
      <c r="BS459" s="31"/>
      <c r="BT459" s="31"/>
      <c r="BU459" s="31"/>
      <c r="BV459" s="31"/>
      <c r="BW459" s="31"/>
      <c r="BX459" s="31"/>
      <c r="BY459" s="31"/>
      <c r="BZ459" s="31"/>
      <c r="CA459" s="31"/>
      <c r="CB459" s="31"/>
      <c r="CC459" s="31"/>
      <c r="CD459" s="31"/>
      <c r="CE459" s="31"/>
      <c r="CF459" s="31"/>
      <c r="CG459" s="31"/>
      <c r="CH459" s="31"/>
      <c r="CI459" s="31"/>
      <c r="CJ459" s="31"/>
      <c r="CK459" s="31"/>
      <c r="CL459" s="31"/>
      <c r="CM459" s="31"/>
      <c r="CN459" s="31"/>
      <c r="CO459" s="31"/>
      <c r="CP459" s="31"/>
      <c r="CQ459" s="31"/>
      <c r="CR459" s="31"/>
      <c r="CS459" s="31"/>
      <c r="CT459" s="31"/>
      <c r="CU459" s="31"/>
      <c r="CV459" s="31"/>
    </row>
    <row r="460" spans="1:100" s="6" customFormat="1" ht="30" customHeight="1">
      <c r="A460" s="30"/>
      <c r="B460" s="107" t="s">
        <v>130</v>
      </c>
      <c r="C460" s="75"/>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c r="BE460" s="31"/>
      <c r="BF460" s="31"/>
      <c r="BG460" s="31"/>
      <c r="BH460" s="31"/>
      <c r="BI460" s="31"/>
      <c r="BJ460" s="31"/>
      <c r="BK460" s="31"/>
      <c r="BL460" s="31"/>
      <c r="BM460" s="31"/>
      <c r="BN460" s="31"/>
      <c r="BO460" s="31"/>
      <c r="BP460" s="31"/>
      <c r="BQ460" s="31"/>
      <c r="BR460" s="31"/>
      <c r="BS460" s="31"/>
      <c r="BT460" s="31"/>
      <c r="BU460" s="31"/>
      <c r="BV460" s="31"/>
      <c r="BW460" s="31"/>
      <c r="BX460" s="31"/>
      <c r="BY460" s="31"/>
      <c r="BZ460" s="31"/>
      <c r="CA460" s="31"/>
      <c r="CB460" s="31"/>
      <c r="CC460" s="31"/>
      <c r="CD460" s="31"/>
      <c r="CE460" s="31"/>
      <c r="CF460" s="31"/>
      <c r="CG460" s="31"/>
      <c r="CH460" s="31"/>
      <c r="CI460" s="31"/>
      <c r="CJ460" s="31"/>
      <c r="CK460" s="31"/>
      <c r="CL460" s="31"/>
      <c r="CM460" s="31"/>
      <c r="CN460" s="31"/>
      <c r="CO460" s="31"/>
      <c r="CP460" s="31"/>
      <c r="CQ460" s="31"/>
      <c r="CR460" s="31"/>
      <c r="CS460" s="31"/>
      <c r="CT460" s="31"/>
      <c r="CU460" s="31"/>
      <c r="CV460" s="31"/>
    </row>
    <row r="461" spans="1:100" s="6" customFormat="1" ht="15" customHeight="1">
      <c r="A461" s="67" t="s">
        <v>84</v>
      </c>
      <c r="B461" s="67" t="s">
        <v>131</v>
      </c>
      <c r="C461" s="100"/>
      <c r="D461" s="5"/>
      <c r="E461" s="5"/>
      <c r="F461" s="5"/>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31"/>
      <c r="AW461" s="31"/>
      <c r="AX461" s="31"/>
      <c r="AY461" s="31"/>
      <c r="AZ461" s="31"/>
      <c r="BA461" s="31"/>
      <c r="BB461" s="31"/>
      <c r="BC461" s="31"/>
      <c r="BD461" s="31"/>
      <c r="BE461" s="31"/>
      <c r="BF461" s="31"/>
      <c r="BG461" s="31"/>
      <c r="BH461" s="31"/>
      <c r="BI461" s="31"/>
      <c r="BJ461" s="31"/>
      <c r="BK461" s="31"/>
      <c r="BL461" s="31"/>
      <c r="BM461" s="31"/>
      <c r="BN461" s="31"/>
      <c r="BO461" s="31"/>
      <c r="BP461" s="31"/>
      <c r="BQ461" s="31"/>
      <c r="BR461" s="31"/>
      <c r="BS461" s="31"/>
      <c r="BT461" s="31"/>
      <c r="BU461" s="31"/>
      <c r="BV461" s="31"/>
      <c r="BW461" s="31"/>
      <c r="BX461" s="31"/>
      <c r="BY461" s="31"/>
      <c r="BZ461" s="31"/>
      <c r="CA461" s="31"/>
      <c r="CB461" s="31"/>
      <c r="CC461" s="31"/>
      <c r="CD461" s="31"/>
      <c r="CE461" s="31"/>
      <c r="CF461" s="31"/>
      <c r="CG461" s="31"/>
      <c r="CH461" s="31"/>
      <c r="CI461" s="31"/>
      <c r="CJ461" s="31"/>
      <c r="CK461" s="31"/>
      <c r="CL461" s="31"/>
      <c r="CM461" s="31"/>
      <c r="CN461" s="31"/>
      <c r="CO461" s="31"/>
      <c r="CP461" s="31"/>
      <c r="CQ461" s="31"/>
      <c r="CR461" s="31"/>
      <c r="CS461" s="31"/>
      <c r="CT461" s="31"/>
      <c r="CU461" s="31"/>
      <c r="CV461" s="31"/>
    </row>
    <row r="462" spans="1:100" s="6" customFormat="1" ht="15" customHeight="1">
      <c r="A462" s="30" t="s">
        <v>132</v>
      </c>
      <c r="B462" s="82" t="s">
        <v>526</v>
      </c>
      <c r="C462" s="75" t="s">
        <v>47</v>
      </c>
      <c r="D462" s="6">
        <f>3*(18.93+12.3+14.1+8.4+15.6)+2.1*((1.4*6)+(0.15*8))-((2*0.8*4)+2.1*((0.8*2)+(0.9*1)+(2*1)+(1.65)))</f>
        <v>208.83500000000001</v>
      </c>
      <c r="F462" s="6">
        <f>E462*D462</f>
        <v>0</v>
      </c>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c r="BE462" s="31"/>
      <c r="BF462" s="31"/>
      <c r="BG462" s="31"/>
      <c r="BH462" s="31"/>
      <c r="BI462" s="31"/>
      <c r="BJ462" s="31"/>
      <c r="BK462" s="31"/>
      <c r="BL462" s="31"/>
      <c r="BM462" s="31"/>
      <c r="BN462" s="31"/>
      <c r="BO462" s="31"/>
      <c r="BP462" s="31"/>
      <c r="BQ462" s="31"/>
      <c r="BR462" s="31"/>
      <c r="BS462" s="31"/>
      <c r="BT462" s="31"/>
      <c r="BU462" s="31"/>
      <c r="BV462" s="31"/>
      <c r="BW462" s="31"/>
      <c r="BX462" s="31"/>
      <c r="BY462" s="31"/>
      <c r="BZ462" s="31"/>
      <c r="CA462" s="31"/>
      <c r="CB462" s="31"/>
      <c r="CC462" s="31"/>
      <c r="CD462" s="31"/>
      <c r="CE462" s="31"/>
      <c r="CF462" s="31"/>
      <c r="CG462" s="31"/>
      <c r="CH462" s="31"/>
      <c r="CI462" s="31"/>
      <c r="CJ462" s="31"/>
      <c r="CK462" s="31"/>
      <c r="CL462" s="31"/>
      <c r="CM462" s="31"/>
      <c r="CN462" s="31"/>
      <c r="CO462" s="31"/>
      <c r="CP462" s="31"/>
      <c r="CQ462" s="31"/>
      <c r="CR462" s="31"/>
      <c r="CS462" s="31"/>
      <c r="CT462" s="31"/>
      <c r="CU462" s="31"/>
      <c r="CV462" s="31"/>
    </row>
    <row r="463" spans="1:100" s="6" customFormat="1" ht="15" customHeight="1">
      <c r="A463" s="67" t="s">
        <v>87</v>
      </c>
      <c r="B463" s="67" t="s">
        <v>134</v>
      </c>
      <c r="C463" s="100"/>
      <c r="D463" s="5"/>
      <c r="E463" s="5"/>
      <c r="F463" s="6">
        <f t="shared" ref="F463:F464" si="17">E463*D463</f>
        <v>0</v>
      </c>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31"/>
      <c r="AV463" s="31"/>
      <c r="AW463" s="31"/>
      <c r="AX463" s="31"/>
      <c r="AY463" s="31"/>
      <c r="AZ463" s="31"/>
      <c r="BA463" s="31"/>
      <c r="BB463" s="31"/>
      <c r="BC463" s="31"/>
      <c r="BD463" s="31"/>
      <c r="BE463" s="31"/>
      <c r="BF463" s="31"/>
      <c r="BG463" s="31"/>
      <c r="BH463" s="31"/>
      <c r="BI463" s="31"/>
      <c r="BJ463" s="31"/>
      <c r="BK463" s="31"/>
      <c r="BL463" s="31"/>
      <c r="BM463" s="31"/>
      <c r="BN463" s="31"/>
      <c r="BO463" s="31"/>
      <c r="BP463" s="31"/>
      <c r="BQ463" s="31"/>
      <c r="BR463" s="31"/>
      <c r="BS463" s="31"/>
      <c r="BT463" s="31"/>
      <c r="BU463" s="31"/>
      <c r="BV463" s="31"/>
      <c r="BW463" s="31"/>
      <c r="BX463" s="31"/>
      <c r="BY463" s="31"/>
      <c r="BZ463" s="31"/>
      <c r="CA463" s="31"/>
      <c r="CB463" s="31"/>
      <c r="CC463" s="31"/>
      <c r="CD463" s="31"/>
      <c r="CE463" s="31"/>
      <c r="CF463" s="31"/>
      <c r="CG463" s="31"/>
      <c r="CH463" s="31"/>
      <c r="CI463" s="31"/>
      <c r="CJ463" s="31"/>
      <c r="CK463" s="31"/>
      <c r="CL463" s="31"/>
      <c r="CM463" s="31"/>
      <c r="CN463" s="31"/>
      <c r="CO463" s="31"/>
      <c r="CP463" s="31"/>
      <c r="CQ463" s="31"/>
      <c r="CR463" s="31"/>
      <c r="CS463" s="31"/>
      <c r="CT463" s="31"/>
      <c r="CU463" s="31"/>
      <c r="CV463" s="31"/>
    </row>
    <row r="464" spans="1:100" s="6" customFormat="1" ht="15" customHeight="1">
      <c r="A464" s="30" t="s">
        <v>89</v>
      </c>
      <c r="B464" s="82" t="s">
        <v>526</v>
      </c>
      <c r="C464" s="75" t="s">
        <v>47</v>
      </c>
      <c r="D464" s="6">
        <f>3.2*(4+2.9+36.15)-((2*0.8*4)+2.1*((0.8*2)+(0.9*1)+(2*1)+(1.65)))</f>
        <v>118.44499999999999</v>
      </c>
      <c r="F464" s="6">
        <f t="shared" si="17"/>
        <v>0</v>
      </c>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c r="AU464" s="31"/>
      <c r="AV464" s="31"/>
      <c r="AW464" s="31"/>
      <c r="AX464" s="31"/>
      <c r="AY464" s="31"/>
      <c r="AZ464" s="31"/>
      <c r="BA464" s="31"/>
      <c r="BB464" s="31"/>
      <c r="BC464" s="31"/>
      <c r="BD464" s="31"/>
      <c r="BE464" s="31"/>
      <c r="BF464" s="31"/>
      <c r="BG464" s="31"/>
      <c r="BH464" s="31"/>
      <c r="BI464" s="31"/>
      <c r="BJ464" s="31"/>
      <c r="BK464" s="31"/>
      <c r="BL464" s="31"/>
      <c r="BM464" s="31"/>
      <c r="BN464" s="31"/>
      <c r="BO464" s="31"/>
      <c r="BP464" s="31"/>
      <c r="BQ464" s="31"/>
      <c r="BR464" s="31"/>
      <c r="BS464" s="31"/>
      <c r="BT464" s="31"/>
      <c r="BU464" s="31"/>
      <c r="BV464" s="31"/>
      <c r="BW464" s="31"/>
      <c r="BX464" s="31"/>
      <c r="BY464" s="31"/>
      <c r="BZ464" s="31"/>
      <c r="CA464" s="31"/>
      <c r="CB464" s="31"/>
      <c r="CC464" s="31"/>
      <c r="CD464" s="31"/>
      <c r="CE464" s="31"/>
      <c r="CF464" s="31"/>
      <c r="CG464" s="31"/>
      <c r="CH464" s="31"/>
      <c r="CI464" s="31"/>
      <c r="CJ464" s="31"/>
      <c r="CK464" s="31"/>
      <c r="CL464" s="31"/>
      <c r="CM464" s="31"/>
      <c r="CN464" s="31"/>
      <c r="CO464" s="31"/>
      <c r="CP464" s="31"/>
      <c r="CQ464" s="31"/>
      <c r="CR464" s="31"/>
      <c r="CS464" s="31"/>
      <c r="CT464" s="31"/>
      <c r="CU464" s="31"/>
      <c r="CV464" s="31"/>
    </row>
    <row r="465" spans="1:100" s="6" customFormat="1" ht="15" customHeight="1">
      <c r="A465" s="68"/>
      <c r="B465" s="76" t="s">
        <v>97</v>
      </c>
      <c r="C465" s="77"/>
      <c r="D465" s="5"/>
      <c r="F465" s="5">
        <f>SUM(F461:F464)</f>
        <v>0</v>
      </c>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c r="AU465" s="31"/>
      <c r="AV465" s="31"/>
      <c r="AW465" s="31"/>
      <c r="AX465" s="31"/>
      <c r="AY465" s="31"/>
      <c r="AZ465" s="31"/>
      <c r="BA465" s="31"/>
      <c r="BB465" s="31"/>
      <c r="BC465" s="31"/>
      <c r="BD465" s="31"/>
      <c r="BE465" s="31"/>
      <c r="BF465" s="31"/>
      <c r="BG465" s="31"/>
      <c r="BH465" s="31"/>
      <c r="BI465" s="31"/>
      <c r="BJ465" s="31"/>
      <c r="BK465" s="31"/>
      <c r="BL465" s="31"/>
      <c r="BM465" s="31"/>
      <c r="BN465" s="31"/>
      <c r="BO465" s="31"/>
      <c r="BP465" s="31"/>
      <c r="BQ465" s="31"/>
      <c r="BR465" s="31"/>
      <c r="BS465" s="31"/>
      <c r="BT465" s="31"/>
      <c r="BU465" s="31"/>
      <c r="BV465" s="31"/>
      <c r="BW465" s="31"/>
      <c r="BX465" s="31"/>
      <c r="BY465" s="31"/>
      <c r="BZ465" s="31"/>
      <c r="CA465" s="31"/>
      <c r="CB465" s="31"/>
      <c r="CC465" s="31"/>
      <c r="CD465" s="31"/>
      <c r="CE465" s="31"/>
      <c r="CF465" s="31"/>
      <c r="CG465" s="31"/>
      <c r="CH465" s="31"/>
      <c r="CI465" s="31"/>
      <c r="CJ465" s="31"/>
      <c r="CK465" s="31"/>
      <c r="CL465" s="31"/>
      <c r="CM465" s="31"/>
      <c r="CN465" s="31"/>
      <c r="CO465" s="31"/>
      <c r="CP465" s="31"/>
      <c r="CQ465" s="31"/>
      <c r="CR465" s="31"/>
      <c r="CS465" s="31"/>
      <c r="CT465" s="31"/>
      <c r="CU465" s="31"/>
      <c r="CV465" s="31"/>
    </row>
    <row r="466" spans="1:100" s="6" customFormat="1" ht="15" customHeight="1">
      <c r="A466" s="67"/>
      <c r="B466" s="67"/>
      <c r="C466" s="75"/>
      <c r="D466" s="5"/>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c r="CP466" s="31"/>
      <c r="CQ466" s="31"/>
      <c r="CR466" s="31"/>
      <c r="CS466" s="31"/>
      <c r="CT466" s="31"/>
      <c r="CU466" s="31"/>
      <c r="CV466" s="31"/>
    </row>
    <row r="467" spans="1:100" s="6" customFormat="1" ht="15" customHeight="1">
      <c r="A467" s="67">
        <v>3</v>
      </c>
      <c r="B467" s="68" t="s">
        <v>135</v>
      </c>
      <c r="C467" s="48"/>
      <c r="D467" s="49"/>
      <c r="E467" s="49"/>
      <c r="F467" s="65"/>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c r="AY467" s="31"/>
      <c r="AZ467" s="31"/>
      <c r="BA467" s="31"/>
      <c r="BB467" s="31"/>
      <c r="BC467" s="31"/>
      <c r="BD467" s="31"/>
      <c r="BE467" s="31"/>
      <c r="BF467" s="31"/>
      <c r="BG467" s="31"/>
      <c r="BH467" s="31"/>
      <c r="BI467" s="31"/>
      <c r="BJ467" s="31"/>
      <c r="BK467" s="31"/>
      <c r="BL467" s="31"/>
      <c r="BM467" s="31"/>
      <c r="BN467" s="31"/>
      <c r="BO467" s="31"/>
      <c r="BP467" s="31"/>
      <c r="BQ467" s="31"/>
      <c r="BR467" s="31"/>
      <c r="BS467" s="31"/>
      <c r="BT467" s="31"/>
      <c r="BU467" s="31"/>
      <c r="BV467" s="31"/>
      <c r="BW467" s="31"/>
      <c r="BX467" s="31"/>
      <c r="BY467" s="31"/>
      <c r="BZ467" s="31"/>
      <c r="CA467" s="31"/>
      <c r="CB467" s="31"/>
      <c r="CC467" s="31"/>
      <c r="CD467" s="31"/>
      <c r="CE467" s="31"/>
      <c r="CF467" s="31"/>
      <c r="CG467" s="31"/>
      <c r="CH467" s="31"/>
      <c r="CI467" s="31"/>
      <c r="CJ467" s="31"/>
      <c r="CK467" s="31"/>
      <c r="CL467" s="31"/>
      <c r="CM467" s="31"/>
      <c r="CN467" s="31"/>
      <c r="CO467" s="31"/>
      <c r="CP467" s="31"/>
      <c r="CQ467" s="31"/>
      <c r="CR467" s="31"/>
      <c r="CS467" s="31"/>
      <c r="CT467" s="31"/>
      <c r="CU467" s="31"/>
      <c r="CV467" s="31"/>
    </row>
    <row r="468" spans="1:100" s="6" customFormat="1" ht="15" customHeight="1">
      <c r="A468" s="67" t="s">
        <v>99</v>
      </c>
      <c r="B468" s="67" t="s">
        <v>527</v>
      </c>
      <c r="C468" s="75"/>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31"/>
      <c r="AV468" s="31"/>
      <c r="AW468" s="31"/>
      <c r="AX468" s="31"/>
      <c r="AY468" s="31"/>
      <c r="AZ468" s="31"/>
      <c r="BA468" s="31"/>
      <c r="BB468" s="31"/>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c r="BZ468" s="31"/>
      <c r="CA468" s="31"/>
      <c r="CB468" s="31"/>
      <c r="CC468" s="31"/>
      <c r="CD468" s="31"/>
      <c r="CE468" s="31"/>
      <c r="CF468" s="31"/>
      <c r="CG468" s="31"/>
      <c r="CH468" s="31"/>
      <c r="CI468" s="31"/>
      <c r="CJ468" s="31"/>
      <c r="CK468" s="31"/>
      <c r="CL468" s="31"/>
      <c r="CM468" s="31"/>
      <c r="CN468" s="31"/>
      <c r="CO468" s="31"/>
      <c r="CP468" s="31"/>
      <c r="CQ468" s="31"/>
      <c r="CR468" s="31"/>
      <c r="CS468" s="31"/>
      <c r="CT468" s="31"/>
      <c r="CU468" s="31"/>
      <c r="CV468" s="31"/>
    </row>
    <row r="469" spans="1:100" s="6" customFormat="1" ht="15" customHeight="1">
      <c r="A469" s="67" t="s">
        <v>101</v>
      </c>
      <c r="B469" s="67" t="s">
        <v>528</v>
      </c>
      <c r="C469" s="75"/>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31"/>
      <c r="AW469" s="31"/>
      <c r="AX469" s="31"/>
      <c r="AY469" s="31"/>
      <c r="AZ469" s="31"/>
      <c r="BA469" s="31"/>
      <c r="BB469" s="31"/>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c r="BZ469" s="31"/>
      <c r="CA469" s="31"/>
      <c r="CB469" s="31"/>
      <c r="CC469" s="31"/>
      <c r="CD469" s="31"/>
      <c r="CE469" s="31"/>
      <c r="CF469" s="31"/>
      <c r="CG469" s="31"/>
      <c r="CH469" s="31"/>
      <c r="CI469" s="31"/>
      <c r="CJ469" s="31"/>
      <c r="CK469" s="31"/>
      <c r="CL469" s="31"/>
      <c r="CM469" s="31"/>
      <c r="CN469" s="31"/>
      <c r="CO469" s="31"/>
      <c r="CP469" s="31"/>
      <c r="CQ469" s="31"/>
      <c r="CR469" s="31"/>
      <c r="CS469" s="31"/>
      <c r="CT469" s="31"/>
      <c r="CU469" s="31"/>
      <c r="CV469" s="31"/>
    </row>
    <row r="470" spans="1:100" s="31" customFormat="1" ht="15" customHeight="1">
      <c r="A470" s="30" t="s">
        <v>139</v>
      </c>
      <c r="B470" s="30" t="s">
        <v>529</v>
      </c>
      <c r="C470" s="75" t="s">
        <v>47</v>
      </c>
      <c r="D470" s="6">
        <f>45.85</f>
        <v>45.85</v>
      </c>
      <c r="E470" s="6"/>
      <c r="F470" s="6">
        <f>D470*E470</f>
        <v>0</v>
      </c>
    </row>
    <row r="471" spans="1:100" s="31" customFormat="1" ht="15" customHeight="1">
      <c r="A471" s="30" t="s">
        <v>141</v>
      </c>
      <c r="B471" s="30" t="s">
        <v>149</v>
      </c>
      <c r="C471" s="75" t="s">
        <v>103</v>
      </c>
      <c r="D471" s="6">
        <f>16.9+4.6+1.68+2.58</f>
        <v>25.759999999999998</v>
      </c>
      <c r="E471" s="6"/>
      <c r="F471" s="6">
        <f t="shared" ref="F471:F474" si="18">D471*E471</f>
        <v>0</v>
      </c>
    </row>
    <row r="472" spans="1:100" s="6" customFormat="1" ht="15" customHeight="1">
      <c r="A472" s="67" t="s">
        <v>104</v>
      </c>
      <c r="B472" s="67" t="s">
        <v>157</v>
      </c>
      <c r="C472" s="75"/>
      <c r="F472" s="6">
        <f t="shared" si="18"/>
        <v>0</v>
      </c>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31"/>
      <c r="AV472" s="31"/>
      <c r="AW472" s="31"/>
      <c r="AX472" s="31"/>
      <c r="AY472" s="31"/>
      <c r="AZ472" s="31"/>
      <c r="BA472" s="31"/>
      <c r="BB472" s="31"/>
      <c r="BC472" s="31"/>
      <c r="BD472" s="31"/>
      <c r="BE472" s="31"/>
      <c r="BF472" s="31"/>
      <c r="BG472" s="31"/>
      <c r="BH472" s="31"/>
      <c r="BI472" s="31"/>
      <c r="BJ472" s="31"/>
      <c r="BK472" s="31"/>
      <c r="BL472" s="31"/>
      <c r="BM472" s="31"/>
      <c r="BN472" s="31"/>
      <c r="BO472" s="31"/>
      <c r="BP472" s="31"/>
      <c r="BQ472" s="31"/>
      <c r="BR472" s="31"/>
      <c r="BS472" s="31"/>
      <c r="BT472" s="31"/>
      <c r="BU472" s="31"/>
      <c r="BV472" s="31"/>
      <c r="BW472" s="31"/>
      <c r="BX472" s="31"/>
      <c r="BY472" s="31"/>
      <c r="BZ472" s="31"/>
      <c r="CA472" s="31"/>
      <c r="CB472" s="31"/>
      <c r="CC472" s="31"/>
      <c r="CD472" s="31"/>
      <c r="CE472" s="31"/>
      <c r="CF472" s="31"/>
      <c r="CG472" s="31"/>
      <c r="CH472" s="31"/>
      <c r="CI472" s="31"/>
      <c r="CJ472" s="31"/>
      <c r="CK472" s="31"/>
      <c r="CL472" s="31"/>
      <c r="CM472" s="31"/>
      <c r="CN472" s="31"/>
      <c r="CO472" s="31"/>
      <c r="CP472" s="31"/>
      <c r="CQ472" s="31"/>
      <c r="CR472" s="31"/>
      <c r="CS472" s="31"/>
      <c r="CT472" s="31"/>
      <c r="CU472" s="31"/>
      <c r="CV472" s="31"/>
    </row>
    <row r="473" spans="1:100" s="6" customFormat="1" ht="15" customHeight="1">
      <c r="A473" s="67"/>
      <c r="B473" s="67" t="s">
        <v>530</v>
      </c>
      <c r="C473" s="75"/>
      <c r="F473" s="6">
        <f t="shared" si="18"/>
        <v>0</v>
      </c>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31"/>
      <c r="AV473" s="31"/>
      <c r="AW473" s="31"/>
      <c r="AX473" s="31"/>
      <c r="AY473" s="31"/>
      <c r="AZ473" s="31"/>
      <c r="BA473" s="31"/>
      <c r="BB473" s="31"/>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c r="BZ473" s="31"/>
      <c r="CA473" s="31"/>
      <c r="CB473" s="31"/>
      <c r="CC473" s="31"/>
      <c r="CD473" s="31"/>
      <c r="CE473" s="31"/>
      <c r="CF473" s="31"/>
      <c r="CG473" s="31"/>
      <c r="CH473" s="31"/>
      <c r="CI473" s="31"/>
      <c r="CJ473" s="31"/>
      <c r="CK473" s="31"/>
      <c r="CL473" s="31"/>
      <c r="CM473" s="31"/>
      <c r="CN473" s="31"/>
      <c r="CO473" s="31"/>
      <c r="CP473" s="31"/>
      <c r="CQ473" s="31"/>
      <c r="CR473" s="31"/>
      <c r="CS473" s="31"/>
      <c r="CT473" s="31"/>
      <c r="CU473" s="31"/>
      <c r="CV473" s="31"/>
    </row>
    <row r="474" spans="1:100" s="6" customFormat="1" ht="15" customHeight="1">
      <c r="A474" s="30" t="s">
        <v>106</v>
      </c>
      <c r="B474" s="82" t="s">
        <v>531</v>
      </c>
      <c r="C474" s="75" t="s">
        <v>47</v>
      </c>
      <c r="D474" s="6">
        <f>2.1*(9.7+23.7+24.9)</f>
        <v>122.42999999999999</v>
      </c>
      <c r="F474" s="6">
        <f t="shared" si="18"/>
        <v>0</v>
      </c>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31"/>
      <c r="AV474" s="31"/>
      <c r="AW474" s="31"/>
      <c r="AX474" s="31"/>
      <c r="AY474" s="31"/>
      <c r="AZ474" s="31"/>
      <c r="BA474" s="31"/>
      <c r="BB474" s="31"/>
      <c r="BC474" s="31"/>
      <c r="BD474" s="31"/>
      <c r="BE474" s="31"/>
      <c r="BF474" s="31"/>
      <c r="BG474" s="31"/>
      <c r="BH474" s="31"/>
      <c r="BI474" s="31"/>
      <c r="BJ474" s="31"/>
      <c r="BK474" s="31"/>
      <c r="BL474" s="31"/>
      <c r="BM474" s="31"/>
      <c r="BN474" s="31"/>
      <c r="BO474" s="31"/>
      <c r="BP474" s="31"/>
      <c r="BQ474" s="31"/>
      <c r="BR474" s="31"/>
      <c r="BS474" s="31"/>
      <c r="BT474" s="31"/>
      <c r="BU474" s="31"/>
      <c r="BV474" s="31"/>
      <c r="BW474" s="31"/>
      <c r="BX474" s="31"/>
      <c r="BY474" s="31"/>
      <c r="BZ474" s="31"/>
      <c r="CA474" s="31"/>
      <c r="CB474" s="31"/>
      <c r="CC474" s="31"/>
      <c r="CD474" s="31"/>
      <c r="CE474" s="31"/>
      <c r="CF474" s="31"/>
      <c r="CG474" s="31"/>
      <c r="CH474" s="31"/>
      <c r="CI474" s="31"/>
      <c r="CJ474" s="31"/>
      <c r="CK474" s="31"/>
      <c r="CL474" s="31"/>
      <c r="CM474" s="31"/>
      <c r="CN474" s="31"/>
      <c r="CO474" s="31"/>
      <c r="CP474" s="31"/>
      <c r="CQ474" s="31"/>
      <c r="CR474" s="31"/>
      <c r="CS474" s="31"/>
      <c r="CT474" s="31"/>
      <c r="CU474" s="31"/>
      <c r="CV474" s="31"/>
    </row>
    <row r="475" spans="1:100" s="6" customFormat="1" ht="15" customHeight="1">
      <c r="A475" s="68"/>
      <c r="B475" s="76" t="s">
        <v>108</v>
      </c>
      <c r="C475" s="109"/>
      <c r="D475" s="5"/>
      <c r="E475" s="5"/>
      <c r="F475" s="5">
        <f>SUM(F470:F474)</f>
        <v>0</v>
      </c>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31"/>
      <c r="AV475" s="31"/>
      <c r="AW475" s="31"/>
      <c r="AX475" s="31"/>
      <c r="AY475" s="31"/>
      <c r="AZ475" s="31"/>
      <c r="BA475" s="31"/>
      <c r="BB475" s="31"/>
      <c r="BC475" s="31"/>
      <c r="BD475" s="31"/>
      <c r="BE475" s="31"/>
      <c r="BF475" s="31"/>
      <c r="BG475" s="31"/>
      <c r="BH475" s="31"/>
      <c r="BI475" s="31"/>
      <c r="BJ475" s="31"/>
      <c r="BK475" s="31"/>
      <c r="BL475" s="31"/>
      <c r="BM475" s="31"/>
      <c r="BN475" s="31"/>
      <c r="BO475" s="31"/>
      <c r="BP475" s="31"/>
      <c r="BQ475" s="31"/>
      <c r="BR475" s="31"/>
      <c r="BS475" s="31"/>
      <c r="BT475" s="31"/>
      <c r="BU475" s="31"/>
      <c r="BV475" s="31"/>
      <c r="BW475" s="31"/>
      <c r="BX475" s="31"/>
      <c r="BY475" s="31"/>
      <c r="BZ475" s="31"/>
      <c r="CA475" s="31"/>
      <c r="CB475" s="31"/>
      <c r="CC475" s="31"/>
      <c r="CD475" s="31"/>
      <c r="CE475" s="31"/>
      <c r="CF475" s="31"/>
      <c r="CG475" s="31"/>
      <c r="CH475" s="31"/>
      <c r="CI475" s="31"/>
      <c r="CJ475" s="31"/>
      <c r="CK475" s="31"/>
      <c r="CL475" s="31"/>
      <c r="CM475" s="31"/>
      <c r="CN475" s="31"/>
      <c r="CO475" s="31"/>
      <c r="CP475" s="31"/>
      <c r="CQ475" s="31"/>
      <c r="CR475" s="31"/>
      <c r="CS475" s="31"/>
      <c r="CT475" s="31"/>
      <c r="CU475" s="31"/>
      <c r="CV475" s="31"/>
    </row>
    <row r="476" spans="1:100" s="6" customFormat="1" ht="15" customHeight="1">
      <c r="A476" s="68"/>
      <c r="B476" s="64"/>
      <c r="C476" s="77"/>
      <c r="D476" s="5"/>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31"/>
      <c r="AW476" s="31"/>
      <c r="AX476" s="31"/>
      <c r="AY476" s="31"/>
      <c r="AZ476" s="31"/>
      <c r="BA476" s="31"/>
      <c r="BB476" s="31"/>
      <c r="BC476" s="31"/>
      <c r="BD476" s="31"/>
      <c r="BE476" s="31"/>
      <c r="BF476" s="31"/>
      <c r="BG476" s="31"/>
      <c r="BH476" s="31"/>
      <c r="BI476" s="31"/>
      <c r="BJ476" s="31"/>
      <c r="BK476" s="31"/>
      <c r="BL476" s="31"/>
      <c r="BM476" s="31"/>
      <c r="BN476" s="31"/>
      <c r="BO476" s="31"/>
      <c r="BP476" s="31"/>
      <c r="BQ476" s="31"/>
      <c r="BR476" s="31"/>
      <c r="BS476" s="31"/>
      <c r="BT476" s="31"/>
      <c r="BU476" s="31"/>
      <c r="BV476" s="31"/>
      <c r="BW476" s="31"/>
      <c r="BX476" s="31"/>
      <c r="BY476" s="31"/>
      <c r="BZ476" s="31"/>
      <c r="CA476" s="31"/>
      <c r="CB476" s="31"/>
      <c r="CC476" s="31"/>
      <c r="CD476" s="31"/>
      <c r="CE476" s="31"/>
      <c r="CF476" s="31"/>
      <c r="CG476" s="31"/>
      <c r="CH476" s="31"/>
      <c r="CI476" s="31"/>
      <c r="CJ476" s="31"/>
      <c r="CK476" s="31"/>
      <c r="CL476" s="31"/>
      <c r="CM476" s="31"/>
      <c r="CN476" s="31"/>
      <c r="CO476" s="31"/>
      <c r="CP476" s="31"/>
      <c r="CQ476" s="31"/>
      <c r="CR476" s="31"/>
      <c r="CS476" s="31"/>
      <c r="CT476" s="31"/>
      <c r="CU476" s="31"/>
      <c r="CV476" s="31"/>
    </row>
    <row r="477" spans="1:100" s="6" customFormat="1" ht="15" customHeight="1">
      <c r="A477" s="67">
        <v>4</v>
      </c>
      <c r="B477" s="68" t="s">
        <v>161</v>
      </c>
      <c r="C477" s="48"/>
      <c r="D477" s="49"/>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c r="AU477" s="31"/>
      <c r="AV477" s="31"/>
      <c r="AW477" s="31"/>
      <c r="AX477" s="31"/>
      <c r="AY477" s="31"/>
      <c r="AZ477" s="31"/>
      <c r="BA477" s="31"/>
      <c r="BB477" s="31"/>
      <c r="BC477" s="31"/>
      <c r="BD477" s="31"/>
      <c r="BE477" s="31"/>
      <c r="BF477" s="31"/>
      <c r="BG477" s="31"/>
      <c r="BH477" s="31"/>
      <c r="BI477" s="31"/>
      <c r="BJ477" s="31"/>
      <c r="BK477" s="31"/>
      <c r="BL477" s="31"/>
      <c r="BM477" s="31"/>
      <c r="BN477" s="31"/>
      <c r="BO477" s="31"/>
      <c r="BP477" s="31"/>
      <c r="BQ477" s="31"/>
      <c r="BR477" s="31"/>
      <c r="BS477" s="31"/>
      <c r="BT477" s="31"/>
      <c r="BU477" s="31"/>
      <c r="BV477" s="31"/>
      <c r="BW477" s="31"/>
      <c r="BX477" s="31"/>
      <c r="BY477" s="31"/>
      <c r="BZ477" s="31"/>
      <c r="CA477" s="31"/>
      <c r="CB477" s="31"/>
      <c r="CC477" s="31"/>
      <c r="CD477" s="31"/>
      <c r="CE477" s="31"/>
      <c r="CF477" s="31"/>
      <c r="CG477" s="31"/>
      <c r="CH477" s="31"/>
      <c r="CI477" s="31"/>
      <c r="CJ477" s="31"/>
      <c r="CK477" s="31"/>
      <c r="CL477" s="31"/>
      <c r="CM477" s="31"/>
      <c r="CN477" s="31"/>
      <c r="CO477" s="31"/>
      <c r="CP477" s="31"/>
      <c r="CQ477" s="31"/>
      <c r="CR477" s="31"/>
      <c r="CS477" s="31"/>
      <c r="CT477" s="31"/>
      <c r="CU477" s="31"/>
      <c r="CV477" s="31"/>
    </row>
    <row r="478" spans="1:100" s="6" customFormat="1" ht="15" customHeight="1">
      <c r="A478" s="67" t="s">
        <v>162</v>
      </c>
      <c r="B478" s="67" t="s">
        <v>163</v>
      </c>
      <c r="C478" s="75"/>
      <c r="D478" s="5"/>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31"/>
      <c r="AV478" s="31"/>
      <c r="AW478" s="31"/>
      <c r="AX478" s="31"/>
      <c r="AY478" s="31"/>
      <c r="AZ478" s="31"/>
      <c r="BA478" s="31"/>
      <c r="BB478" s="31"/>
      <c r="BC478" s="31"/>
      <c r="BD478" s="31"/>
      <c r="BE478" s="31"/>
      <c r="BF478" s="31"/>
      <c r="BG478" s="31"/>
      <c r="BH478" s="31"/>
      <c r="BI478" s="31"/>
      <c r="BJ478" s="31"/>
      <c r="BK478" s="31"/>
      <c r="BL478" s="31"/>
      <c r="BM478" s="31"/>
      <c r="BN478" s="31"/>
      <c r="BO478" s="31"/>
      <c r="BP478" s="31"/>
      <c r="BQ478" s="31"/>
      <c r="BR478" s="31"/>
      <c r="BS478" s="31"/>
      <c r="BT478" s="31"/>
      <c r="BU478" s="31"/>
      <c r="BV478" s="31"/>
      <c r="BW478" s="31"/>
      <c r="BX478" s="31"/>
      <c r="BY478" s="31"/>
      <c r="BZ478" s="31"/>
      <c r="CA478" s="31"/>
      <c r="CB478" s="31"/>
      <c r="CC478" s="31"/>
      <c r="CD478" s="31"/>
      <c r="CE478" s="31"/>
      <c r="CF478" s="31"/>
      <c r="CG478" s="31"/>
      <c r="CH478" s="31"/>
      <c r="CI478" s="31"/>
      <c r="CJ478" s="31"/>
      <c r="CK478" s="31"/>
      <c r="CL478" s="31"/>
      <c r="CM478" s="31"/>
      <c r="CN478" s="31"/>
      <c r="CO478" s="31"/>
      <c r="CP478" s="31"/>
      <c r="CQ478" s="31"/>
      <c r="CR478" s="31"/>
      <c r="CS478" s="31"/>
      <c r="CT478" s="31"/>
      <c r="CU478" s="31"/>
      <c r="CV478" s="31"/>
    </row>
    <row r="479" spans="1:100" s="6" customFormat="1" ht="15" customHeight="1">
      <c r="A479" s="67" t="s">
        <v>164</v>
      </c>
      <c r="B479" s="67" t="s">
        <v>165</v>
      </c>
      <c r="C479" s="75"/>
      <c r="D479" s="5"/>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31"/>
      <c r="AV479" s="31"/>
      <c r="AW479" s="31"/>
      <c r="AX479" s="31"/>
      <c r="AY479" s="31"/>
      <c r="AZ479" s="31"/>
      <c r="BA479" s="31"/>
      <c r="BB479" s="31"/>
      <c r="BC479" s="31"/>
      <c r="BD479" s="31"/>
      <c r="BE479" s="31"/>
      <c r="BF479" s="31"/>
      <c r="BG479" s="31"/>
      <c r="BH479" s="31"/>
      <c r="BI479" s="31"/>
      <c r="BJ479" s="31"/>
      <c r="BK479" s="31"/>
      <c r="BL479" s="31"/>
      <c r="BM479" s="31"/>
      <c r="BN479" s="31"/>
      <c r="BO479" s="31"/>
      <c r="BP479" s="31"/>
      <c r="BQ479" s="31"/>
      <c r="BR479" s="31"/>
      <c r="BS479" s="31"/>
      <c r="BT479" s="31"/>
      <c r="BU479" s="31"/>
      <c r="BV479" s="31"/>
      <c r="BW479" s="31"/>
      <c r="BX479" s="31"/>
      <c r="BY479" s="31"/>
      <c r="BZ479" s="31"/>
      <c r="CA479" s="31"/>
      <c r="CB479" s="31"/>
      <c r="CC479" s="31"/>
      <c r="CD479" s="31"/>
      <c r="CE479" s="31"/>
      <c r="CF479" s="31"/>
      <c r="CG479" s="31"/>
      <c r="CH479" s="31"/>
      <c r="CI479" s="31"/>
      <c r="CJ479" s="31"/>
      <c r="CK479" s="31"/>
      <c r="CL479" s="31"/>
      <c r="CM479" s="31"/>
      <c r="CN479" s="31"/>
      <c r="CO479" s="31"/>
      <c r="CP479" s="31"/>
      <c r="CQ479" s="31"/>
      <c r="CR479" s="31"/>
      <c r="CS479" s="31"/>
      <c r="CT479" s="31"/>
      <c r="CU479" s="31"/>
      <c r="CV479" s="31"/>
    </row>
    <row r="480" spans="1:100" s="6" customFormat="1" ht="15" customHeight="1">
      <c r="A480" s="58"/>
      <c r="B480" s="67" t="s">
        <v>532</v>
      </c>
      <c r="C480" s="75"/>
      <c r="D480" s="5"/>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c r="AU480" s="31"/>
      <c r="AV480" s="31"/>
      <c r="AW480" s="31"/>
      <c r="AX480" s="31"/>
      <c r="AY480" s="31"/>
      <c r="AZ480" s="31"/>
      <c r="BA480" s="31"/>
      <c r="BB480" s="31"/>
      <c r="BC480" s="31"/>
      <c r="BD480" s="31"/>
      <c r="BE480" s="31"/>
      <c r="BF480" s="31"/>
      <c r="BG480" s="31"/>
      <c r="BH480" s="31"/>
      <c r="BI480" s="31"/>
      <c r="BJ480" s="31"/>
      <c r="BK480" s="31"/>
      <c r="BL480" s="31"/>
      <c r="BM480" s="31"/>
      <c r="BN480" s="31"/>
      <c r="BO480" s="31"/>
      <c r="BP480" s="31"/>
      <c r="BQ480" s="31"/>
      <c r="BR480" s="31"/>
      <c r="BS480" s="31"/>
      <c r="BT480" s="31"/>
      <c r="BU480" s="31"/>
      <c r="BV480" s="31"/>
      <c r="BW480" s="31"/>
      <c r="BX480" s="31"/>
      <c r="BY480" s="31"/>
      <c r="BZ480" s="31"/>
      <c r="CA480" s="31"/>
      <c r="CB480" s="31"/>
      <c r="CC480" s="31"/>
      <c r="CD480" s="31"/>
      <c r="CE480" s="31"/>
      <c r="CF480" s="31"/>
      <c r="CG480" s="31"/>
      <c r="CH480" s="31"/>
      <c r="CI480" s="31"/>
      <c r="CJ480" s="31"/>
      <c r="CK480" s="31"/>
      <c r="CL480" s="31"/>
      <c r="CM480" s="31"/>
      <c r="CN480" s="31"/>
      <c r="CO480" s="31"/>
      <c r="CP480" s="31"/>
      <c r="CQ480" s="31"/>
      <c r="CR480" s="31"/>
      <c r="CS480" s="31"/>
      <c r="CT480" s="31"/>
      <c r="CU480" s="31"/>
      <c r="CV480" s="31"/>
    </row>
    <row r="481" spans="1:100" s="31" customFormat="1" ht="30" customHeight="1">
      <c r="A481" s="30" t="s">
        <v>167</v>
      </c>
      <c r="B481" s="30" t="s">
        <v>533</v>
      </c>
      <c r="C481" s="75" t="s">
        <v>123</v>
      </c>
      <c r="D481" s="6">
        <v>1</v>
      </c>
      <c r="E481" s="6"/>
      <c r="F481" s="6">
        <f t="shared" ref="F481:F497" si="19">D481*E481</f>
        <v>0</v>
      </c>
    </row>
    <row r="482" spans="1:100" s="31" customFormat="1" ht="15" customHeight="1">
      <c r="A482" s="30" t="s">
        <v>170</v>
      </c>
      <c r="B482" s="30" t="s">
        <v>534</v>
      </c>
      <c r="C482" s="75" t="s">
        <v>123</v>
      </c>
      <c r="D482" s="6">
        <v>1</v>
      </c>
      <c r="E482" s="110"/>
      <c r="F482" s="6">
        <f t="shared" si="19"/>
        <v>0</v>
      </c>
    </row>
    <row r="483" spans="1:100" s="6" customFormat="1" ht="15" customHeight="1">
      <c r="A483" s="58"/>
      <c r="B483" s="67" t="s">
        <v>169</v>
      </c>
      <c r="C483" s="75"/>
      <c r="F483" s="6">
        <f t="shared" si="19"/>
        <v>0</v>
      </c>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1"/>
      <c r="BN483" s="31"/>
      <c r="BO483" s="31"/>
      <c r="BP483" s="31"/>
      <c r="BQ483" s="31"/>
      <c r="BR483" s="31"/>
      <c r="BS483" s="31"/>
      <c r="BT483" s="31"/>
      <c r="BU483" s="31"/>
      <c r="BV483" s="31"/>
      <c r="BW483" s="31"/>
      <c r="BX483" s="31"/>
      <c r="BY483" s="31"/>
      <c r="BZ483" s="31"/>
      <c r="CA483" s="31"/>
      <c r="CB483" s="31"/>
      <c r="CC483" s="31"/>
      <c r="CD483" s="31"/>
      <c r="CE483" s="31"/>
      <c r="CF483" s="31"/>
      <c r="CG483" s="31"/>
      <c r="CH483" s="31"/>
      <c r="CI483" s="31"/>
      <c r="CJ483" s="31"/>
      <c r="CK483" s="31"/>
      <c r="CL483" s="31"/>
      <c r="CM483" s="31"/>
      <c r="CN483" s="31"/>
      <c r="CO483" s="31"/>
      <c r="CP483" s="31"/>
      <c r="CQ483" s="31"/>
      <c r="CR483" s="31"/>
      <c r="CS483" s="31"/>
      <c r="CT483" s="31"/>
      <c r="CU483" s="31"/>
      <c r="CV483" s="31"/>
    </row>
    <row r="484" spans="1:100" s="31" customFormat="1" ht="15" customHeight="1">
      <c r="A484" s="30" t="s">
        <v>172</v>
      </c>
      <c r="B484" s="30" t="s">
        <v>535</v>
      </c>
      <c r="C484" s="75" t="s">
        <v>123</v>
      </c>
      <c r="D484" s="6">
        <v>1</v>
      </c>
      <c r="E484" s="110"/>
      <c r="F484" s="6">
        <f t="shared" si="19"/>
        <v>0</v>
      </c>
    </row>
    <row r="485" spans="1:100" s="6" customFormat="1" ht="15" customHeight="1">
      <c r="A485" s="67" t="s">
        <v>174</v>
      </c>
      <c r="B485" s="67" t="s">
        <v>175</v>
      </c>
      <c r="C485" s="75"/>
      <c r="F485" s="6">
        <f t="shared" si="19"/>
        <v>0</v>
      </c>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c r="AR485" s="31"/>
      <c r="AS485" s="31"/>
      <c r="AT485" s="31"/>
      <c r="AU485" s="31"/>
      <c r="AV485" s="31"/>
      <c r="AW485" s="31"/>
      <c r="AX485" s="31"/>
      <c r="AY485" s="31"/>
      <c r="AZ485" s="31"/>
      <c r="BA485" s="31"/>
      <c r="BB485" s="31"/>
      <c r="BC485" s="31"/>
      <c r="BD485" s="31"/>
      <c r="BE485" s="31"/>
      <c r="BF485" s="31"/>
      <c r="BG485" s="31"/>
      <c r="BH485" s="31"/>
      <c r="BI485" s="31"/>
      <c r="BJ485" s="31"/>
      <c r="BK485" s="31"/>
      <c r="BL485" s="31"/>
      <c r="BM485" s="31"/>
      <c r="BN485" s="31"/>
      <c r="BO485" s="31"/>
      <c r="BP485" s="31"/>
      <c r="BQ485" s="31"/>
      <c r="BR485" s="31"/>
      <c r="BS485" s="31"/>
      <c r="BT485" s="31"/>
      <c r="BU485" s="31"/>
      <c r="BV485" s="31"/>
      <c r="BW485" s="31"/>
      <c r="BX485" s="31"/>
      <c r="BY485" s="31"/>
      <c r="BZ485" s="31"/>
      <c r="CA485" s="31"/>
      <c r="CB485" s="31"/>
      <c r="CC485" s="31"/>
      <c r="CD485" s="31"/>
      <c r="CE485" s="31"/>
      <c r="CF485" s="31"/>
      <c r="CG485" s="31"/>
      <c r="CH485" s="31"/>
      <c r="CI485" s="31"/>
      <c r="CJ485" s="31"/>
      <c r="CK485" s="31"/>
      <c r="CL485" s="31"/>
      <c r="CM485" s="31"/>
      <c r="CN485" s="31"/>
      <c r="CO485" s="31"/>
      <c r="CP485" s="31"/>
      <c r="CQ485" s="31"/>
      <c r="CR485" s="31"/>
      <c r="CS485" s="31"/>
      <c r="CT485" s="31"/>
      <c r="CU485" s="31"/>
      <c r="CV485" s="31"/>
    </row>
    <row r="486" spans="1:100" s="64" customFormat="1" ht="15" customHeight="1">
      <c r="A486" s="67"/>
      <c r="B486" s="67" t="s">
        <v>536</v>
      </c>
      <c r="C486" s="100"/>
      <c r="D486" s="5"/>
      <c r="E486" s="122"/>
      <c r="F486" s="6">
        <f t="shared" si="19"/>
        <v>0</v>
      </c>
    </row>
    <row r="487" spans="1:100" s="31" customFormat="1" ht="15" customHeight="1">
      <c r="A487" s="30" t="s">
        <v>176</v>
      </c>
      <c r="B487" s="30" t="s">
        <v>537</v>
      </c>
      <c r="C487" s="75" t="s">
        <v>123</v>
      </c>
      <c r="D487" s="6">
        <v>3</v>
      </c>
      <c r="E487" s="110"/>
      <c r="F487" s="6">
        <f t="shared" si="19"/>
        <v>0</v>
      </c>
    </row>
    <row r="488" spans="1:100" s="6" customFormat="1" ht="15" customHeight="1">
      <c r="A488" s="67" t="s">
        <v>178</v>
      </c>
      <c r="B488" s="67" t="s">
        <v>538</v>
      </c>
      <c r="C488" s="75"/>
      <c r="D488" s="5"/>
      <c r="F488" s="6">
        <f t="shared" si="19"/>
        <v>0</v>
      </c>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31"/>
      <c r="AU488" s="31"/>
      <c r="AV488" s="31"/>
      <c r="AW488" s="31"/>
      <c r="AX488" s="31"/>
      <c r="AY488" s="31"/>
      <c r="AZ488" s="31"/>
      <c r="BA488" s="31"/>
      <c r="BB488" s="31"/>
      <c r="BC488" s="31"/>
      <c r="BD488" s="31"/>
      <c r="BE488" s="31"/>
      <c r="BF488" s="31"/>
      <c r="BG488" s="31"/>
      <c r="BH488" s="31"/>
      <c r="BI488" s="31"/>
      <c r="BJ488" s="31"/>
      <c r="BK488" s="31"/>
      <c r="BL488" s="31"/>
      <c r="BM488" s="31"/>
      <c r="BN488" s="31"/>
      <c r="BO488" s="31"/>
      <c r="BP488" s="31"/>
      <c r="BQ488" s="31"/>
      <c r="BR488" s="31"/>
      <c r="BS488" s="31"/>
      <c r="BT488" s="31"/>
      <c r="BU488" s="31"/>
      <c r="BV488" s="31"/>
      <c r="BW488" s="31"/>
      <c r="BX488" s="31"/>
      <c r="BY488" s="31"/>
      <c r="BZ488" s="31"/>
      <c r="CA488" s="31"/>
      <c r="CB488" s="31"/>
      <c r="CC488" s="31"/>
      <c r="CD488" s="31"/>
      <c r="CE488" s="31"/>
      <c r="CF488" s="31"/>
      <c r="CG488" s="31"/>
      <c r="CH488" s="31"/>
      <c r="CI488" s="31"/>
      <c r="CJ488" s="31"/>
      <c r="CK488" s="31"/>
      <c r="CL488" s="31"/>
      <c r="CM488" s="31"/>
      <c r="CN488" s="31"/>
      <c r="CO488" s="31"/>
      <c r="CP488" s="31"/>
      <c r="CQ488" s="31"/>
      <c r="CR488" s="31"/>
      <c r="CS488" s="31"/>
      <c r="CT488" s="31"/>
      <c r="CU488" s="31"/>
      <c r="CV488" s="31"/>
    </row>
    <row r="489" spans="1:100" s="64" customFormat="1" ht="15" customHeight="1">
      <c r="A489" s="67" t="s">
        <v>180</v>
      </c>
      <c r="B489" s="67" t="s">
        <v>539</v>
      </c>
      <c r="C489" s="100"/>
      <c r="D489" s="5"/>
      <c r="E489" s="5"/>
      <c r="F489" s="6">
        <f t="shared" si="19"/>
        <v>0</v>
      </c>
    </row>
    <row r="490" spans="1:100" s="31" customFormat="1" ht="15" customHeight="1">
      <c r="A490" s="30" t="s">
        <v>540</v>
      </c>
      <c r="B490" s="30" t="s">
        <v>541</v>
      </c>
      <c r="C490" s="75"/>
      <c r="D490" s="6"/>
      <c r="E490" s="6"/>
      <c r="F490" s="6">
        <f t="shared" si="19"/>
        <v>0</v>
      </c>
    </row>
    <row r="491" spans="1:100" s="31" customFormat="1" ht="15" customHeight="1">
      <c r="A491" s="30" t="s">
        <v>542</v>
      </c>
      <c r="B491" s="123" t="s">
        <v>543</v>
      </c>
      <c r="C491" s="75" t="s">
        <v>123</v>
      </c>
      <c r="D491" s="6">
        <v>1</v>
      </c>
      <c r="E491" s="6"/>
      <c r="F491" s="6">
        <f t="shared" si="19"/>
        <v>0</v>
      </c>
    </row>
    <row r="492" spans="1:100" s="31" customFormat="1" ht="15" customHeight="1">
      <c r="A492" s="30" t="s">
        <v>544</v>
      </c>
      <c r="B492" s="123" t="s">
        <v>545</v>
      </c>
      <c r="C492" s="75" t="s">
        <v>123</v>
      </c>
      <c r="D492" s="6">
        <v>1</v>
      </c>
      <c r="E492" s="6"/>
      <c r="F492" s="6">
        <f t="shared" si="19"/>
        <v>0</v>
      </c>
    </row>
    <row r="493" spans="1:100" s="31" customFormat="1" ht="15" customHeight="1">
      <c r="A493" s="30" t="s">
        <v>546</v>
      </c>
      <c r="B493" s="82" t="s">
        <v>185</v>
      </c>
      <c r="C493" s="75" t="s">
        <v>123</v>
      </c>
      <c r="D493" s="6">
        <v>9</v>
      </c>
      <c r="E493" s="6"/>
      <c r="F493" s="6">
        <f t="shared" si="19"/>
        <v>0</v>
      </c>
      <c r="G493" s="6"/>
    </row>
    <row r="494" spans="1:100" s="31" customFormat="1" ht="15" customHeight="1">
      <c r="A494" s="30" t="s">
        <v>547</v>
      </c>
      <c r="B494" s="82" t="s">
        <v>187</v>
      </c>
      <c r="C494" s="75" t="s">
        <v>123</v>
      </c>
      <c r="D494" s="6">
        <v>9</v>
      </c>
      <c r="E494" s="6"/>
      <c r="F494" s="6">
        <f t="shared" si="19"/>
        <v>0</v>
      </c>
      <c r="G494" s="6"/>
    </row>
    <row r="495" spans="1:100" s="31" customFormat="1" ht="15" customHeight="1">
      <c r="A495" s="30" t="s">
        <v>548</v>
      </c>
      <c r="B495" s="82" t="s">
        <v>189</v>
      </c>
      <c r="C495" s="75" t="s">
        <v>123</v>
      </c>
      <c r="D495" s="6">
        <v>6</v>
      </c>
      <c r="E495" s="6"/>
      <c r="F495" s="6">
        <f t="shared" si="19"/>
        <v>0</v>
      </c>
      <c r="G495" s="6"/>
    </row>
    <row r="496" spans="1:100" s="31" customFormat="1" ht="15" customHeight="1">
      <c r="A496" s="30" t="s">
        <v>549</v>
      </c>
      <c r="B496" s="82" t="s">
        <v>191</v>
      </c>
      <c r="C496" s="75" t="s">
        <v>123</v>
      </c>
      <c r="D496" s="6">
        <v>6</v>
      </c>
      <c r="E496" s="6"/>
      <c r="F496" s="6">
        <f t="shared" si="19"/>
        <v>0</v>
      </c>
      <c r="G496" s="6"/>
    </row>
    <row r="497" spans="1:100" s="31" customFormat="1" ht="15" customHeight="1">
      <c r="A497" s="30" t="s">
        <v>550</v>
      </c>
      <c r="B497" s="82" t="s">
        <v>551</v>
      </c>
      <c r="C497" s="75" t="s">
        <v>123</v>
      </c>
      <c r="D497" s="6">
        <v>3</v>
      </c>
      <c r="E497" s="6"/>
      <c r="F497" s="6">
        <f t="shared" si="19"/>
        <v>0</v>
      </c>
      <c r="G497" s="6"/>
    </row>
    <row r="498" spans="1:100" s="6" customFormat="1" ht="15" customHeight="1">
      <c r="A498" s="68"/>
      <c r="B498" s="76" t="s">
        <v>194</v>
      </c>
      <c r="C498" s="77"/>
      <c r="D498" s="5"/>
      <c r="E498" s="5"/>
      <c r="F498" s="5">
        <f>SUM(F481:F497)</f>
        <v>0</v>
      </c>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c r="AU498" s="31"/>
      <c r="AV498" s="31"/>
      <c r="AW498" s="31"/>
      <c r="AX498" s="31"/>
      <c r="AY498" s="31"/>
      <c r="AZ498" s="31"/>
      <c r="BA498" s="31"/>
      <c r="BB498" s="31"/>
      <c r="BC498" s="31"/>
      <c r="BD498" s="31"/>
      <c r="BE498" s="31"/>
      <c r="BF498" s="31"/>
      <c r="BG498" s="31"/>
      <c r="BH498" s="31"/>
      <c r="BI498" s="31"/>
      <c r="BJ498" s="31"/>
      <c r="BK498" s="31"/>
      <c r="BL498" s="31"/>
      <c r="BM498" s="31"/>
      <c r="BN498" s="31"/>
      <c r="BO498" s="31"/>
      <c r="BP498" s="31"/>
      <c r="BQ498" s="31"/>
      <c r="BR498" s="31"/>
      <c r="BS498" s="31"/>
      <c r="BT498" s="31"/>
      <c r="BU498" s="31"/>
      <c r="BV498" s="31"/>
      <c r="BW498" s="31"/>
      <c r="BX498" s="31"/>
      <c r="BY498" s="31"/>
      <c r="BZ498" s="31"/>
      <c r="CA498" s="31"/>
      <c r="CB498" s="31"/>
      <c r="CC498" s="31"/>
      <c r="CD498" s="31"/>
      <c r="CE498" s="31"/>
      <c r="CF498" s="31"/>
      <c r="CG498" s="31"/>
      <c r="CH498" s="31"/>
      <c r="CI498" s="31"/>
      <c r="CJ498" s="31"/>
      <c r="CK498" s="31"/>
      <c r="CL498" s="31"/>
      <c r="CM498" s="31"/>
      <c r="CN498" s="31"/>
      <c r="CO498" s="31"/>
      <c r="CP498" s="31"/>
      <c r="CQ498" s="31"/>
      <c r="CR498" s="31"/>
      <c r="CS498" s="31"/>
      <c r="CT498" s="31"/>
      <c r="CU498" s="31"/>
      <c r="CV498" s="31"/>
    </row>
    <row r="499" spans="1:100" s="6" customFormat="1" ht="15" customHeight="1">
      <c r="A499" s="68"/>
      <c r="B499" s="64"/>
      <c r="C499" s="77"/>
      <c r="D499" s="5"/>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31"/>
      <c r="AW499" s="31"/>
      <c r="AX499" s="31"/>
      <c r="AY499" s="31"/>
      <c r="AZ499" s="31"/>
      <c r="BA499" s="31"/>
      <c r="BB499" s="31"/>
      <c r="BC499" s="31"/>
      <c r="BD499" s="31"/>
      <c r="BE499" s="31"/>
      <c r="BF499" s="31"/>
      <c r="BG499" s="31"/>
      <c r="BH499" s="31"/>
      <c r="BI499" s="31"/>
      <c r="BJ499" s="31"/>
      <c r="BK499" s="31"/>
      <c r="BL499" s="31"/>
      <c r="BM499" s="31"/>
      <c r="BN499" s="31"/>
      <c r="BO499" s="31"/>
      <c r="BP499" s="31"/>
      <c r="BQ499" s="31"/>
      <c r="BR499" s="31"/>
      <c r="BS499" s="31"/>
      <c r="BT499" s="31"/>
      <c r="BU499" s="31"/>
      <c r="BV499" s="31"/>
      <c r="BW499" s="31"/>
      <c r="BX499" s="31"/>
      <c r="BY499" s="31"/>
      <c r="BZ499" s="31"/>
      <c r="CA499" s="31"/>
      <c r="CB499" s="31"/>
      <c r="CC499" s="31"/>
      <c r="CD499" s="31"/>
      <c r="CE499" s="31"/>
      <c r="CF499" s="31"/>
      <c r="CG499" s="31"/>
      <c r="CH499" s="31"/>
      <c r="CI499" s="31"/>
      <c r="CJ499" s="31"/>
      <c r="CK499" s="31"/>
      <c r="CL499" s="31"/>
      <c r="CM499" s="31"/>
      <c r="CN499" s="31"/>
      <c r="CO499" s="31"/>
      <c r="CP499" s="31"/>
      <c r="CQ499" s="31"/>
      <c r="CR499" s="31"/>
      <c r="CS499" s="31"/>
      <c r="CT499" s="31"/>
      <c r="CU499" s="31"/>
      <c r="CV499" s="31"/>
    </row>
    <row r="500" spans="1:100" s="6" customFormat="1" ht="15" customHeight="1">
      <c r="A500" s="67">
        <v>5</v>
      </c>
      <c r="B500" s="68" t="s">
        <v>195</v>
      </c>
      <c r="C500" s="48"/>
      <c r="D500" s="49"/>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c r="AU500" s="31"/>
      <c r="AV500" s="31"/>
      <c r="AW500" s="31"/>
      <c r="AX500" s="31"/>
      <c r="AY500" s="31"/>
      <c r="AZ500" s="31"/>
      <c r="BA500" s="31"/>
      <c r="BB500" s="31"/>
      <c r="BC500" s="31"/>
      <c r="BD500" s="31"/>
      <c r="BE500" s="31"/>
      <c r="BF500" s="31"/>
      <c r="BG500" s="31"/>
      <c r="BH500" s="31"/>
      <c r="BI500" s="31"/>
      <c r="BJ500" s="31"/>
      <c r="BK500" s="31"/>
      <c r="BL500" s="31"/>
      <c r="BM500" s="31"/>
      <c r="BN500" s="31"/>
      <c r="BO500" s="31"/>
      <c r="BP500" s="31"/>
      <c r="BQ500" s="31"/>
      <c r="BR500" s="31"/>
      <c r="BS500" s="31"/>
      <c r="BT500" s="31"/>
      <c r="BU500" s="31"/>
      <c r="BV500" s="31"/>
      <c r="BW500" s="31"/>
      <c r="BX500" s="31"/>
      <c r="BY500" s="31"/>
      <c r="BZ500" s="31"/>
      <c r="CA500" s="31"/>
      <c r="CB500" s="31"/>
      <c r="CC500" s="31"/>
      <c r="CD500" s="31"/>
      <c r="CE500" s="31"/>
      <c r="CF500" s="31"/>
      <c r="CG500" s="31"/>
      <c r="CH500" s="31"/>
      <c r="CI500" s="31"/>
      <c r="CJ500" s="31"/>
      <c r="CK500" s="31"/>
      <c r="CL500" s="31"/>
      <c r="CM500" s="31"/>
      <c r="CN500" s="31"/>
      <c r="CO500" s="31"/>
      <c r="CP500" s="31"/>
      <c r="CQ500" s="31"/>
      <c r="CR500" s="31"/>
      <c r="CS500" s="31"/>
      <c r="CT500" s="31"/>
      <c r="CU500" s="31"/>
      <c r="CV500" s="31"/>
    </row>
    <row r="501" spans="1:100" s="6" customFormat="1" ht="15" customHeight="1">
      <c r="A501" s="67" t="s">
        <v>196</v>
      </c>
      <c r="B501" s="67" t="s">
        <v>552</v>
      </c>
      <c r="C501" s="75"/>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c r="AR501" s="31"/>
      <c r="AS501" s="31"/>
      <c r="AT501" s="31"/>
      <c r="AU501" s="31"/>
      <c r="AV501" s="31"/>
      <c r="AW501" s="31"/>
      <c r="AX501" s="31"/>
      <c r="AY501" s="31"/>
      <c r="AZ501" s="31"/>
      <c r="BA501" s="31"/>
      <c r="BB501" s="31"/>
      <c r="BC501" s="31"/>
      <c r="BD501" s="31"/>
      <c r="BE501" s="31"/>
      <c r="BF501" s="31"/>
      <c r="BG501" s="31"/>
      <c r="BH501" s="31"/>
      <c r="BI501" s="31"/>
      <c r="BJ501" s="31"/>
      <c r="BK501" s="31"/>
      <c r="BL501" s="31"/>
      <c r="BM501" s="31"/>
      <c r="BN501" s="31"/>
      <c r="BO501" s="31"/>
      <c r="BP501" s="31"/>
      <c r="BQ501" s="31"/>
      <c r="BR501" s="31"/>
      <c r="BS501" s="31"/>
      <c r="BT501" s="31"/>
      <c r="BU501" s="31"/>
      <c r="BV501" s="31"/>
      <c r="BW501" s="31"/>
      <c r="BX501" s="31"/>
      <c r="BY501" s="31"/>
      <c r="BZ501" s="31"/>
      <c r="CA501" s="31"/>
      <c r="CB501" s="31"/>
      <c r="CC501" s="31"/>
      <c r="CD501" s="31"/>
      <c r="CE501" s="31"/>
      <c r="CF501" s="31"/>
      <c r="CG501" s="31"/>
      <c r="CH501" s="31"/>
      <c r="CI501" s="31"/>
      <c r="CJ501" s="31"/>
      <c r="CK501" s="31"/>
      <c r="CL501" s="31"/>
      <c r="CM501" s="31"/>
      <c r="CN501" s="31"/>
      <c r="CO501" s="31"/>
      <c r="CP501" s="31"/>
      <c r="CQ501" s="31"/>
      <c r="CR501" s="31"/>
      <c r="CS501" s="31"/>
      <c r="CT501" s="31"/>
      <c r="CU501" s="31"/>
      <c r="CV501" s="31"/>
    </row>
    <row r="502" spans="1:100" s="6" customFormat="1" ht="15" customHeight="1">
      <c r="A502" s="67"/>
      <c r="B502" s="67" t="s">
        <v>553</v>
      </c>
      <c r="C502" s="75"/>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31"/>
      <c r="AW502" s="31"/>
      <c r="AX502" s="31"/>
      <c r="AY502" s="31"/>
      <c r="AZ502" s="31"/>
      <c r="BA502" s="31"/>
      <c r="BB502" s="31"/>
      <c r="BC502" s="31"/>
      <c r="BD502" s="31"/>
      <c r="BE502" s="31"/>
      <c r="BF502" s="31"/>
      <c r="BG502" s="31"/>
      <c r="BH502" s="31"/>
      <c r="BI502" s="31"/>
      <c r="BJ502" s="31"/>
      <c r="BK502" s="31"/>
      <c r="BL502" s="31"/>
      <c r="BM502" s="31"/>
      <c r="BN502" s="31"/>
      <c r="BO502" s="31"/>
      <c r="BP502" s="31"/>
      <c r="BQ502" s="31"/>
      <c r="BR502" s="31"/>
      <c r="BS502" s="31"/>
      <c r="BT502" s="31"/>
      <c r="BU502" s="31"/>
      <c r="BV502" s="31"/>
      <c r="BW502" s="31"/>
      <c r="BX502" s="31"/>
      <c r="BY502" s="31"/>
      <c r="BZ502" s="31"/>
      <c r="CA502" s="31"/>
      <c r="CB502" s="31"/>
      <c r="CC502" s="31"/>
      <c r="CD502" s="31"/>
      <c r="CE502" s="31"/>
      <c r="CF502" s="31"/>
      <c r="CG502" s="31"/>
      <c r="CH502" s="31"/>
      <c r="CI502" s="31"/>
      <c r="CJ502" s="31"/>
      <c r="CK502" s="31"/>
      <c r="CL502" s="31"/>
      <c r="CM502" s="31"/>
      <c r="CN502" s="31"/>
      <c r="CO502" s="31"/>
      <c r="CP502" s="31"/>
      <c r="CQ502" s="31"/>
      <c r="CR502" s="31"/>
      <c r="CS502" s="31"/>
      <c r="CT502" s="31"/>
      <c r="CU502" s="31"/>
      <c r="CV502" s="31"/>
    </row>
    <row r="503" spans="1:100" s="31" customFormat="1" ht="30" customHeight="1">
      <c r="A503" s="30" t="s">
        <v>198</v>
      </c>
      <c r="B503" s="30" t="s">
        <v>554</v>
      </c>
      <c r="C503" s="75" t="s">
        <v>123</v>
      </c>
      <c r="D503" s="6">
        <v>1</v>
      </c>
      <c r="E503" s="6"/>
      <c r="F503" s="6">
        <f t="shared" ref="F503:F511" si="20">D503*E503</f>
        <v>0</v>
      </c>
    </row>
    <row r="504" spans="1:100" s="6" customFormat="1" ht="15" customHeight="1">
      <c r="A504" s="30" t="s">
        <v>510</v>
      </c>
      <c r="B504" s="30" t="s">
        <v>555</v>
      </c>
      <c r="C504" s="75" t="s">
        <v>123</v>
      </c>
      <c r="D504" s="6">
        <v>2</v>
      </c>
      <c r="F504" s="6">
        <f t="shared" si="20"/>
        <v>0</v>
      </c>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c r="AU504" s="31"/>
      <c r="AV504" s="31"/>
      <c r="AW504" s="31"/>
      <c r="AX504" s="31"/>
      <c r="AY504" s="31"/>
      <c r="AZ504" s="31"/>
      <c r="BA504" s="31"/>
      <c r="BB504" s="31"/>
      <c r="BC504" s="31"/>
      <c r="BD504" s="31"/>
      <c r="BE504" s="31"/>
      <c r="BF504" s="31"/>
      <c r="BG504" s="31"/>
      <c r="BH504" s="31"/>
      <c r="BI504" s="31"/>
      <c r="BJ504" s="31"/>
      <c r="BK504" s="31"/>
      <c r="BL504" s="31"/>
      <c r="BM504" s="31"/>
      <c r="BN504" s="31"/>
      <c r="BO504" s="31"/>
      <c r="BP504" s="31"/>
      <c r="BQ504" s="31"/>
      <c r="BR504" s="31"/>
      <c r="BS504" s="31"/>
      <c r="BT504" s="31"/>
      <c r="BU504" s="31"/>
      <c r="BV504" s="31"/>
      <c r="BW504" s="31"/>
      <c r="BX504" s="31"/>
      <c r="BY504" s="31"/>
      <c r="BZ504" s="31"/>
      <c r="CA504" s="31"/>
      <c r="CB504" s="31"/>
      <c r="CC504" s="31"/>
      <c r="CD504" s="31"/>
      <c r="CE504" s="31"/>
      <c r="CF504" s="31"/>
      <c r="CG504" s="31"/>
      <c r="CH504" s="31"/>
      <c r="CI504" s="31"/>
      <c r="CJ504" s="31"/>
      <c r="CK504" s="31"/>
      <c r="CL504" s="31"/>
      <c r="CM504" s="31"/>
      <c r="CN504" s="31"/>
      <c r="CO504" s="31"/>
      <c r="CP504" s="31"/>
      <c r="CQ504" s="31"/>
      <c r="CR504" s="31"/>
      <c r="CS504" s="31"/>
      <c r="CT504" s="31"/>
      <c r="CU504" s="31"/>
      <c r="CV504" s="31"/>
    </row>
    <row r="505" spans="1:100" s="6" customFormat="1" ht="30" customHeight="1">
      <c r="A505" s="30" t="s">
        <v>512</v>
      </c>
      <c r="B505" s="30" t="s">
        <v>556</v>
      </c>
      <c r="C505" s="75" t="s">
        <v>123</v>
      </c>
      <c r="D505" s="6">
        <v>8</v>
      </c>
      <c r="F505" s="6">
        <f t="shared" si="20"/>
        <v>0</v>
      </c>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c r="AR505" s="31"/>
      <c r="AS505" s="31"/>
      <c r="AT505" s="31"/>
      <c r="AU505" s="31"/>
      <c r="AV505" s="31"/>
      <c r="AW505" s="31"/>
      <c r="AX505" s="31"/>
      <c r="AY505" s="31"/>
      <c r="AZ505" s="31"/>
      <c r="BA505" s="31"/>
      <c r="BB505" s="31"/>
      <c r="BC505" s="31"/>
      <c r="BD505" s="31"/>
      <c r="BE505" s="31"/>
      <c r="BF505" s="31"/>
      <c r="BG505" s="31"/>
      <c r="BH505" s="31"/>
      <c r="BI505" s="31"/>
      <c r="BJ505" s="31"/>
      <c r="BK505" s="31"/>
      <c r="BL505" s="31"/>
      <c r="BM505" s="31"/>
      <c r="BN505" s="31"/>
      <c r="BO505" s="31"/>
      <c r="BP505" s="31"/>
      <c r="BQ505" s="31"/>
      <c r="BR505" s="31"/>
      <c r="BS505" s="31"/>
      <c r="BT505" s="31"/>
      <c r="BU505" s="31"/>
      <c r="BV505" s="31"/>
      <c r="BW505" s="31"/>
      <c r="BX505" s="31"/>
      <c r="BY505" s="31"/>
      <c r="BZ505" s="31"/>
      <c r="CA505" s="31"/>
      <c r="CB505" s="31"/>
      <c r="CC505" s="31"/>
      <c r="CD505" s="31"/>
      <c r="CE505" s="31"/>
      <c r="CF505" s="31"/>
      <c r="CG505" s="31"/>
      <c r="CH505" s="31"/>
      <c r="CI505" s="31"/>
      <c r="CJ505" s="31"/>
      <c r="CK505" s="31"/>
      <c r="CL505" s="31"/>
      <c r="CM505" s="31"/>
      <c r="CN505" s="31"/>
      <c r="CO505" s="31"/>
      <c r="CP505" s="31"/>
      <c r="CQ505" s="31"/>
      <c r="CR505" s="31"/>
      <c r="CS505" s="31"/>
      <c r="CT505" s="31"/>
      <c r="CU505" s="31"/>
      <c r="CV505" s="31"/>
    </row>
    <row r="506" spans="1:100" s="31" customFormat="1" ht="15" customHeight="1">
      <c r="A506" s="67" t="s">
        <v>220</v>
      </c>
      <c r="B506" s="67" t="s">
        <v>557</v>
      </c>
      <c r="C506" s="75"/>
      <c r="D506" s="6"/>
      <c r="E506" s="6"/>
      <c r="F506" s="6">
        <f t="shared" si="20"/>
        <v>0</v>
      </c>
    </row>
    <row r="507" spans="1:100" s="31" customFormat="1" ht="15" customHeight="1">
      <c r="A507" s="30"/>
      <c r="B507" s="30" t="s">
        <v>558</v>
      </c>
      <c r="C507" s="75"/>
      <c r="D507" s="6"/>
      <c r="E507" s="6"/>
      <c r="F507" s="6">
        <f t="shared" si="20"/>
        <v>0</v>
      </c>
    </row>
    <row r="508" spans="1:100" s="31" customFormat="1" ht="15" customHeight="1">
      <c r="A508" s="30" t="s">
        <v>222</v>
      </c>
      <c r="B508" s="82" t="s">
        <v>559</v>
      </c>
      <c r="C508" s="75" t="s">
        <v>123</v>
      </c>
      <c r="D508" s="6">
        <v>2</v>
      </c>
      <c r="E508" s="6"/>
      <c r="F508" s="6">
        <f t="shared" si="20"/>
        <v>0</v>
      </c>
      <c r="G508" s="64"/>
    </row>
    <row r="509" spans="1:100" s="31" customFormat="1" ht="15" customHeight="1">
      <c r="A509" s="30"/>
      <c r="B509" s="30" t="s">
        <v>560</v>
      </c>
      <c r="C509" s="75"/>
      <c r="D509" s="6"/>
      <c r="E509" s="6"/>
      <c r="F509" s="6">
        <f t="shared" si="20"/>
        <v>0</v>
      </c>
    </row>
    <row r="510" spans="1:100" s="31" customFormat="1" ht="15" customHeight="1">
      <c r="A510" s="30" t="s">
        <v>224</v>
      </c>
      <c r="B510" s="82" t="s">
        <v>561</v>
      </c>
      <c r="C510" s="75" t="s">
        <v>123</v>
      </c>
      <c r="D510" s="6">
        <v>1</v>
      </c>
      <c r="E510" s="6"/>
      <c r="F510" s="6">
        <f t="shared" si="20"/>
        <v>0</v>
      </c>
      <c r="G510" s="64"/>
    </row>
    <row r="511" spans="1:100" s="31" customFormat="1" ht="15" customHeight="1">
      <c r="A511" s="30" t="s">
        <v>226</v>
      </c>
      <c r="B511" s="82" t="s">
        <v>562</v>
      </c>
      <c r="C511" s="75" t="s">
        <v>123</v>
      </c>
      <c r="D511" s="6">
        <v>1</v>
      </c>
      <c r="E511" s="6"/>
      <c r="F511" s="6">
        <f t="shared" si="20"/>
        <v>0</v>
      </c>
      <c r="G511" s="64"/>
    </row>
    <row r="512" spans="1:100" s="6" customFormat="1" ht="15" customHeight="1">
      <c r="A512" s="68"/>
      <c r="B512" s="76" t="s">
        <v>255</v>
      </c>
      <c r="C512" s="109"/>
      <c r="D512" s="5"/>
      <c r="E512" s="5"/>
      <c r="F512" s="5">
        <f>SUM(F503:F511)</f>
        <v>0</v>
      </c>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c r="AU512" s="31"/>
      <c r="AV512" s="31"/>
      <c r="AW512" s="31"/>
      <c r="AX512" s="31"/>
      <c r="AY512" s="31"/>
      <c r="AZ512" s="31"/>
      <c r="BA512" s="31"/>
      <c r="BB512" s="31"/>
      <c r="BC512" s="31"/>
      <c r="BD512" s="31"/>
      <c r="BE512" s="31"/>
      <c r="BF512" s="31"/>
      <c r="BG512" s="31"/>
      <c r="BH512" s="31"/>
      <c r="BI512" s="31"/>
      <c r="BJ512" s="31"/>
      <c r="BK512" s="31"/>
      <c r="BL512" s="31"/>
      <c r="BM512" s="31"/>
      <c r="BN512" s="31"/>
      <c r="BO512" s="31"/>
      <c r="BP512" s="31"/>
      <c r="BQ512" s="31"/>
      <c r="BR512" s="31"/>
      <c r="BS512" s="31"/>
      <c r="BT512" s="31"/>
      <c r="BU512" s="31"/>
      <c r="BV512" s="31"/>
      <c r="BW512" s="31"/>
      <c r="BX512" s="31"/>
      <c r="BY512" s="31"/>
      <c r="BZ512" s="31"/>
      <c r="CA512" s="31"/>
      <c r="CB512" s="31"/>
      <c r="CC512" s="31"/>
      <c r="CD512" s="31"/>
      <c r="CE512" s="31"/>
      <c r="CF512" s="31"/>
      <c r="CG512" s="31"/>
      <c r="CH512" s="31"/>
      <c r="CI512" s="31"/>
      <c r="CJ512" s="31"/>
      <c r="CK512" s="31"/>
      <c r="CL512" s="31"/>
      <c r="CM512" s="31"/>
      <c r="CN512" s="31"/>
      <c r="CO512" s="31"/>
      <c r="CP512" s="31"/>
      <c r="CQ512" s="31"/>
      <c r="CR512" s="31"/>
      <c r="CS512" s="31"/>
      <c r="CT512" s="31"/>
      <c r="CU512" s="31"/>
      <c r="CV512" s="31"/>
    </row>
    <row r="513" spans="1:102" s="6" customFormat="1" ht="15" customHeight="1">
      <c r="A513" s="68"/>
      <c r="B513" s="64"/>
      <c r="C513" s="77"/>
      <c r="D513" s="5"/>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c r="AR513" s="31"/>
      <c r="AS513" s="31"/>
      <c r="AT513" s="31"/>
      <c r="AU513" s="31"/>
      <c r="AV513" s="31"/>
      <c r="AW513" s="31"/>
      <c r="AX513" s="31"/>
      <c r="AY513" s="31"/>
      <c r="AZ513" s="31"/>
      <c r="BA513" s="31"/>
      <c r="BB513" s="31"/>
      <c r="BC513" s="31"/>
      <c r="BD513" s="31"/>
      <c r="BE513" s="31"/>
      <c r="BF513" s="31"/>
      <c r="BG513" s="31"/>
      <c r="BH513" s="31"/>
      <c r="BI513" s="31"/>
      <c r="BJ513" s="31"/>
      <c r="BK513" s="31"/>
      <c r="BL513" s="31"/>
      <c r="BM513" s="31"/>
      <c r="BN513" s="31"/>
      <c r="BO513" s="31"/>
      <c r="BP513" s="31"/>
      <c r="BQ513" s="31"/>
      <c r="BR513" s="31"/>
      <c r="BS513" s="31"/>
      <c r="BT513" s="31"/>
      <c r="BU513" s="31"/>
      <c r="BV513" s="31"/>
      <c r="BW513" s="31"/>
      <c r="BX513" s="31"/>
      <c r="BY513" s="31"/>
      <c r="BZ513" s="31"/>
      <c r="CA513" s="31"/>
      <c r="CB513" s="31"/>
      <c r="CC513" s="31"/>
      <c r="CD513" s="31"/>
      <c r="CE513" s="31"/>
      <c r="CF513" s="31"/>
      <c r="CG513" s="31"/>
      <c r="CH513" s="31"/>
      <c r="CI513" s="31"/>
      <c r="CJ513" s="31"/>
      <c r="CK513" s="31"/>
      <c r="CL513" s="31"/>
      <c r="CM513" s="31"/>
      <c r="CN513" s="31"/>
      <c r="CO513" s="31"/>
      <c r="CP513" s="31"/>
      <c r="CQ513" s="31"/>
      <c r="CR513" s="31"/>
      <c r="CS513" s="31"/>
      <c r="CT513" s="31"/>
      <c r="CU513" s="31"/>
      <c r="CV513" s="31"/>
    </row>
    <row r="514" spans="1:102" s="31" customFormat="1" ht="15" customHeight="1">
      <c r="A514" s="67">
        <v>6</v>
      </c>
      <c r="B514" s="112" t="s">
        <v>563</v>
      </c>
      <c r="C514" s="113"/>
      <c r="D514" s="114"/>
      <c r="E514" s="114"/>
      <c r="F514" s="115"/>
    </row>
    <row r="515" spans="1:102" s="31" customFormat="1" ht="15" customHeight="1">
      <c r="A515" s="67"/>
      <c r="B515" s="112" t="s">
        <v>257</v>
      </c>
      <c r="C515" s="113"/>
      <c r="D515" s="114"/>
      <c r="E515" s="114"/>
      <c r="F515" s="115"/>
    </row>
    <row r="516" spans="1:102" s="31" customFormat="1" ht="30" customHeight="1">
      <c r="A516" s="30" t="s">
        <v>258</v>
      </c>
      <c r="B516" s="30" t="s">
        <v>564</v>
      </c>
      <c r="C516" s="75" t="s">
        <v>47</v>
      </c>
      <c r="D516" s="6">
        <f>14.32+6.36+11.94+14.63+9.61</f>
        <v>56.86</v>
      </c>
      <c r="E516" s="6"/>
      <c r="F516" s="6">
        <f t="shared" ref="F516:F518" si="21">D516*E516</f>
        <v>0</v>
      </c>
    </row>
    <row r="517" spans="1:102" s="31" customFormat="1" ht="15" customHeight="1">
      <c r="A517" s="67"/>
      <c r="B517" s="112" t="s">
        <v>565</v>
      </c>
      <c r="C517" s="113"/>
      <c r="D517" s="114"/>
      <c r="E517" s="6"/>
      <c r="F517" s="6">
        <f t="shared" si="21"/>
        <v>0</v>
      </c>
    </row>
    <row r="518" spans="1:102" s="31" customFormat="1" ht="30" customHeight="1">
      <c r="A518" s="30" t="s">
        <v>260</v>
      </c>
      <c r="B518" s="30" t="s">
        <v>566</v>
      </c>
      <c r="C518" s="75" t="s">
        <v>47</v>
      </c>
      <c r="D518" s="6">
        <f>0.9*9.85</f>
        <v>8.8650000000000002</v>
      </c>
      <c r="E518" s="6"/>
      <c r="F518" s="6">
        <f t="shared" si="21"/>
        <v>0</v>
      </c>
    </row>
    <row r="519" spans="1:102" s="64" customFormat="1" ht="15" customHeight="1">
      <c r="A519" s="68"/>
      <c r="B519" s="76" t="s">
        <v>264</v>
      </c>
      <c r="C519" s="109"/>
      <c r="D519" s="5"/>
      <c r="E519" s="5"/>
      <c r="F519" s="5">
        <f>SUM(F516:F518)</f>
        <v>0</v>
      </c>
    </row>
    <row r="520" spans="1:102" s="64" customFormat="1" ht="15" customHeight="1">
      <c r="A520" s="68"/>
      <c r="C520" s="77"/>
      <c r="D520" s="5"/>
      <c r="E520" s="6"/>
      <c r="F520" s="6"/>
    </row>
    <row r="521" spans="1:102" s="6" customFormat="1" ht="15" customHeight="1">
      <c r="A521" s="67">
        <v>7</v>
      </c>
      <c r="B521" s="68" t="s">
        <v>265</v>
      </c>
      <c r="C521" s="48"/>
      <c r="D521" s="5"/>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c r="AR521" s="31"/>
      <c r="AS521" s="31"/>
      <c r="AT521" s="31"/>
      <c r="AU521" s="31"/>
      <c r="AV521" s="31"/>
      <c r="AW521" s="31"/>
      <c r="AX521" s="31"/>
      <c r="AY521" s="31"/>
      <c r="AZ521" s="31"/>
      <c r="BA521" s="31"/>
      <c r="BB521" s="31"/>
      <c r="BC521" s="31"/>
      <c r="BD521" s="31"/>
      <c r="BE521" s="31"/>
      <c r="BF521" s="31"/>
      <c r="BG521" s="31"/>
      <c r="BH521" s="31"/>
      <c r="BI521" s="31"/>
      <c r="BJ521" s="31"/>
      <c r="BK521" s="31"/>
      <c r="BL521" s="31"/>
      <c r="BM521" s="31"/>
      <c r="BN521" s="31"/>
      <c r="BO521" s="31"/>
      <c r="BP521" s="31"/>
      <c r="BQ521" s="31"/>
      <c r="BR521" s="31"/>
      <c r="BS521" s="31"/>
      <c r="BT521" s="31"/>
      <c r="BU521" s="31"/>
      <c r="BV521" s="31"/>
      <c r="BW521" s="31"/>
      <c r="BX521" s="31"/>
      <c r="BY521" s="31"/>
      <c r="BZ521" s="31"/>
      <c r="CA521" s="31"/>
      <c r="CB521" s="31"/>
      <c r="CC521" s="31"/>
      <c r="CD521" s="31"/>
      <c r="CE521" s="31"/>
      <c r="CF521" s="31"/>
      <c r="CG521" s="31"/>
      <c r="CH521" s="31"/>
      <c r="CI521" s="31"/>
      <c r="CJ521" s="31"/>
      <c r="CK521" s="31"/>
      <c r="CL521" s="31"/>
      <c r="CM521" s="31"/>
      <c r="CN521" s="31"/>
      <c r="CO521" s="31"/>
      <c r="CP521" s="31"/>
      <c r="CQ521" s="31"/>
      <c r="CR521" s="31"/>
      <c r="CS521" s="31"/>
      <c r="CT521" s="31"/>
      <c r="CU521" s="31"/>
      <c r="CV521" s="31"/>
    </row>
    <row r="522" spans="1:102" s="6" customFormat="1" ht="15" customHeight="1">
      <c r="A522" s="67" t="s">
        <v>266</v>
      </c>
      <c r="B522" s="67" t="s">
        <v>267</v>
      </c>
      <c r="C522" s="75"/>
      <c r="F522" s="6">
        <f t="shared" ref="F522:F538" si="22">D522*E522</f>
        <v>0</v>
      </c>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c r="AR522" s="31"/>
      <c r="AS522" s="31"/>
      <c r="AT522" s="31"/>
      <c r="AU522" s="31"/>
      <c r="AV522" s="31"/>
      <c r="AW522" s="31"/>
      <c r="AX522" s="31"/>
      <c r="AY522" s="31"/>
      <c r="AZ522" s="31"/>
      <c r="BA522" s="31"/>
      <c r="BB522" s="31"/>
      <c r="BC522" s="31"/>
      <c r="BD522" s="31"/>
      <c r="BE522" s="31"/>
      <c r="BF522" s="31"/>
      <c r="BG522" s="31"/>
      <c r="BH522" s="31"/>
      <c r="BI522" s="31"/>
      <c r="BJ522" s="31"/>
      <c r="BK522" s="31"/>
      <c r="BL522" s="31"/>
      <c r="BM522" s="31"/>
      <c r="BN522" s="31"/>
      <c r="BO522" s="31"/>
      <c r="BP522" s="31"/>
      <c r="BQ522" s="31"/>
      <c r="BR522" s="31"/>
      <c r="BS522" s="31"/>
      <c r="BT522" s="31"/>
      <c r="BU522" s="31"/>
      <c r="BV522" s="31"/>
      <c r="BW522" s="31"/>
      <c r="BX522" s="31"/>
      <c r="BY522" s="31"/>
      <c r="BZ522" s="31"/>
      <c r="CA522" s="31"/>
      <c r="CB522" s="31"/>
      <c r="CC522" s="31"/>
      <c r="CD522" s="31"/>
      <c r="CE522" s="31"/>
      <c r="CF522" s="31"/>
      <c r="CG522" s="31"/>
      <c r="CH522" s="31"/>
      <c r="CI522" s="31"/>
      <c r="CJ522" s="31"/>
      <c r="CK522" s="31"/>
      <c r="CL522" s="31"/>
      <c r="CM522" s="31"/>
      <c r="CN522" s="31"/>
      <c r="CO522" s="31"/>
      <c r="CP522" s="31"/>
      <c r="CQ522" s="31"/>
      <c r="CR522" s="31"/>
      <c r="CS522" s="31"/>
      <c r="CT522" s="31"/>
      <c r="CU522" s="31"/>
      <c r="CV522" s="31"/>
      <c r="CW522" s="31"/>
      <c r="CX522" s="31"/>
    </row>
    <row r="523" spans="1:102" s="6" customFormat="1" ht="15" customHeight="1">
      <c r="A523" s="67"/>
      <c r="B523" s="67" t="s">
        <v>268</v>
      </c>
      <c r="C523" s="75"/>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c r="AU523" s="31"/>
      <c r="AV523" s="31"/>
      <c r="AW523" s="31"/>
      <c r="AX523" s="31"/>
      <c r="AY523" s="31"/>
      <c r="AZ523" s="31"/>
      <c r="BA523" s="31"/>
      <c r="BB523" s="31"/>
      <c r="BC523" s="31"/>
      <c r="BD523" s="31"/>
      <c r="BE523" s="31"/>
      <c r="BF523" s="31"/>
      <c r="BG523" s="31"/>
      <c r="BH523" s="31"/>
      <c r="BI523" s="31"/>
      <c r="BJ523" s="31"/>
      <c r="BK523" s="31"/>
      <c r="BL523" s="31"/>
      <c r="BM523" s="31"/>
      <c r="BN523" s="31"/>
      <c r="BO523" s="31"/>
      <c r="BP523" s="31"/>
      <c r="BQ523" s="31"/>
      <c r="BR523" s="31"/>
      <c r="BS523" s="31"/>
      <c r="BT523" s="31"/>
      <c r="BU523" s="31"/>
      <c r="BV523" s="31"/>
      <c r="BW523" s="31"/>
      <c r="BX523" s="31"/>
      <c r="BY523" s="31"/>
      <c r="BZ523" s="31"/>
      <c r="CA523" s="31"/>
      <c r="CB523" s="31"/>
      <c r="CC523" s="31"/>
      <c r="CD523" s="31"/>
      <c r="CE523" s="31"/>
      <c r="CF523" s="31"/>
      <c r="CG523" s="31"/>
      <c r="CH523" s="31"/>
      <c r="CI523" s="31"/>
      <c r="CJ523" s="31"/>
      <c r="CK523" s="31"/>
      <c r="CL523" s="31"/>
      <c r="CM523" s="31"/>
      <c r="CN523" s="31"/>
      <c r="CO523" s="31"/>
      <c r="CP523" s="31"/>
      <c r="CQ523" s="31"/>
      <c r="CR523" s="31"/>
      <c r="CS523" s="31"/>
      <c r="CT523" s="31"/>
      <c r="CU523" s="31"/>
      <c r="CV523" s="31"/>
      <c r="CW523" s="31"/>
      <c r="CX523" s="31"/>
    </row>
    <row r="524" spans="1:102" s="6" customFormat="1" ht="15" customHeight="1">
      <c r="A524" s="116" t="s">
        <v>269</v>
      </c>
      <c r="B524" s="30" t="s">
        <v>270</v>
      </c>
      <c r="C524" s="75" t="s">
        <v>47</v>
      </c>
      <c r="D524" s="6">
        <f>D462-D474+D451</f>
        <v>91.53100000000002</v>
      </c>
      <c r="F524" s="6">
        <f t="shared" si="22"/>
        <v>0</v>
      </c>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c r="AR524" s="31"/>
      <c r="AS524" s="31"/>
      <c r="AT524" s="31"/>
      <c r="AU524" s="31"/>
      <c r="AV524" s="31"/>
      <c r="AW524" s="31"/>
      <c r="AX524" s="31"/>
      <c r="AY524" s="31"/>
      <c r="AZ524" s="31"/>
      <c r="BA524" s="31"/>
      <c r="BB524" s="31"/>
      <c r="BC524" s="31"/>
      <c r="BD524" s="31"/>
      <c r="BE524" s="31"/>
      <c r="BF524" s="31"/>
      <c r="BG524" s="31"/>
      <c r="BH524" s="31"/>
      <c r="BI524" s="31"/>
      <c r="BJ524" s="31"/>
      <c r="BK524" s="31"/>
      <c r="BL524" s="31"/>
      <c r="BM524" s="31"/>
      <c r="BN524" s="31"/>
      <c r="BO524" s="31"/>
      <c r="BP524" s="31"/>
      <c r="BQ524" s="31"/>
      <c r="BR524" s="31"/>
      <c r="BS524" s="31"/>
      <c r="BT524" s="31"/>
      <c r="BU524" s="31"/>
      <c r="BV524" s="31"/>
      <c r="BW524" s="31"/>
      <c r="BX524" s="31"/>
      <c r="BY524" s="31"/>
      <c r="BZ524" s="31"/>
      <c r="CA524" s="31"/>
      <c r="CB524" s="31"/>
      <c r="CC524" s="31"/>
      <c r="CD524" s="31"/>
      <c r="CE524" s="31"/>
      <c r="CF524" s="31"/>
      <c r="CG524" s="31"/>
      <c r="CH524" s="31"/>
      <c r="CI524" s="31"/>
      <c r="CJ524" s="31"/>
      <c r="CK524" s="31"/>
      <c r="CL524" s="31"/>
      <c r="CM524" s="31"/>
      <c r="CN524" s="31"/>
      <c r="CO524" s="31"/>
      <c r="CP524" s="31"/>
      <c r="CQ524" s="31"/>
      <c r="CR524" s="31"/>
      <c r="CS524" s="31"/>
      <c r="CT524" s="31"/>
      <c r="CU524" s="31"/>
      <c r="CV524" s="31"/>
      <c r="CW524" s="31"/>
      <c r="CX524" s="31"/>
    </row>
    <row r="525" spans="1:102" s="6" customFormat="1" ht="15" customHeight="1">
      <c r="A525" s="116" t="s">
        <v>271</v>
      </c>
      <c r="B525" s="30" t="s">
        <v>280</v>
      </c>
      <c r="C525" s="75" t="s">
        <v>47</v>
      </c>
      <c r="D525" s="6">
        <f>D516+D518</f>
        <v>65.724999999999994</v>
      </c>
      <c r="F525" s="6">
        <f t="shared" si="22"/>
        <v>0</v>
      </c>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c r="AR525" s="31"/>
      <c r="AS525" s="31"/>
      <c r="AT525" s="31"/>
      <c r="AU525" s="31"/>
      <c r="AV525" s="31"/>
      <c r="AW525" s="31"/>
      <c r="AX525" s="31"/>
      <c r="AY525" s="31"/>
      <c r="AZ525" s="31"/>
      <c r="BA525" s="31"/>
      <c r="BB525" s="31"/>
      <c r="BC525" s="31"/>
      <c r="BD525" s="31"/>
      <c r="BE525" s="31"/>
      <c r="BF525" s="31"/>
      <c r="BG525" s="31"/>
      <c r="BH525" s="31"/>
      <c r="BI525" s="31"/>
      <c r="BJ525" s="31"/>
      <c r="BK525" s="31"/>
      <c r="BL525" s="31"/>
      <c r="BM525" s="31"/>
      <c r="BN525" s="31"/>
      <c r="BO525" s="31"/>
      <c r="BP525" s="31"/>
      <c r="BQ525" s="31"/>
      <c r="BR525" s="31"/>
      <c r="BS525" s="31"/>
      <c r="BT525" s="31"/>
      <c r="BU525" s="31"/>
      <c r="BV525" s="31"/>
      <c r="BW525" s="31"/>
      <c r="BX525" s="31"/>
      <c r="BY525" s="31"/>
      <c r="BZ525" s="31"/>
      <c r="CA525" s="31"/>
      <c r="CB525" s="31"/>
      <c r="CC525" s="31"/>
      <c r="CD525" s="31"/>
      <c r="CE525" s="31"/>
      <c r="CF525" s="31"/>
      <c r="CG525" s="31"/>
      <c r="CH525" s="31"/>
      <c r="CI525" s="31"/>
      <c r="CJ525" s="31"/>
      <c r="CK525" s="31"/>
      <c r="CL525" s="31"/>
      <c r="CM525" s="31"/>
      <c r="CN525" s="31"/>
      <c r="CO525" s="31"/>
      <c r="CP525" s="31"/>
      <c r="CQ525" s="31"/>
      <c r="CR525" s="31"/>
      <c r="CS525" s="31"/>
      <c r="CT525" s="31"/>
      <c r="CU525" s="31"/>
      <c r="CV525" s="31"/>
      <c r="CW525" s="31"/>
      <c r="CX525" s="31"/>
    </row>
    <row r="526" spans="1:102" s="6" customFormat="1" ht="15" customHeight="1">
      <c r="A526" s="67"/>
      <c r="B526" s="67" t="s">
        <v>273</v>
      </c>
      <c r="C526" s="75"/>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c r="AU526" s="31"/>
      <c r="AV526" s="31"/>
      <c r="AW526" s="31"/>
      <c r="AX526" s="31"/>
      <c r="AY526" s="31"/>
      <c r="AZ526" s="31"/>
      <c r="BA526" s="31"/>
      <c r="BB526" s="31"/>
      <c r="BC526" s="31"/>
      <c r="BD526" s="31"/>
      <c r="BE526" s="31"/>
      <c r="BF526" s="31"/>
      <c r="BG526" s="31"/>
      <c r="BH526" s="31"/>
      <c r="BI526" s="31"/>
      <c r="BJ526" s="31"/>
      <c r="BK526" s="31"/>
      <c r="BL526" s="31"/>
      <c r="BM526" s="31"/>
      <c r="BN526" s="31"/>
      <c r="BO526" s="31"/>
      <c r="BP526" s="31"/>
      <c r="BQ526" s="31"/>
      <c r="BR526" s="31"/>
      <c r="BS526" s="31"/>
      <c r="BT526" s="31"/>
      <c r="BU526" s="31"/>
      <c r="BV526" s="31"/>
      <c r="BW526" s="31"/>
      <c r="BX526" s="31"/>
      <c r="BY526" s="31"/>
      <c r="BZ526" s="31"/>
      <c r="CA526" s="31"/>
      <c r="CB526" s="31"/>
      <c r="CC526" s="31"/>
      <c r="CD526" s="31"/>
      <c r="CE526" s="31"/>
      <c r="CF526" s="31"/>
      <c r="CG526" s="31"/>
      <c r="CH526" s="31"/>
      <c r="CI526" s="31"/>
      <c r="CJ526" s="31"/>
      <c r="CK526" s="31"/>
      <c r="CL526" s="31"/>
      <c r="CM526" s="31"/>
      <c r="CN526" s="31"/>
      <c r="CO526" s="31"/>
      <c r="CP526" s="31"/>
      <c r="CQ526" s="31"/>
      <c r="CR526" s="31"/>
      <c r="CS526" s="31"/>
      <c r="CT526" s="31"/>
      <c r="CU526" s="31"/>
      <c r="CV526" s="31"/>
      <c r="CW526" s="31"/>
      <c r="CX526" s="31"/>
    </row>
    <row r="527" spans="1:102" s="6" customFormat="1" ht="15" customHeight="1">
      <c r="A527" s="116" t="s">
        <v>274</v>
      </c>
      <c r="B527" s="30" t="s">
        <v>567</v>
      </c>
      <c r="C527" s="75" t="s">
        <v>47</v>
      </c>
      <c r="D527" s="6">
        <f>D464+D451</f>
        <v>123.571</v>
      </c>
      <c r="F527" s="6">
        <f t="shared" si="22"/>
        <v>0</v>
      </c>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c r="AR527" s="31"/>
      <c r="AS527" s="31"/>
      <c r="AT527" s="31"/>
      <c r="AU527" s="31"/>
      <c r="AV527" s="31"/>
      <c r="AW527" s="31"/>
      <c r="AX527" s="31"/>
      <c r="AY527" s="31"/>
      <c r="AZ527" s="31"/>
      <c r="BA527" s="31"/>
      <c r="BB527" s="31"/>
      <c r="BC527" s="31"/>
      <c r="BD527" s="31"/>
      <c r="BE527" s="31"/>
      <c r="BF527" s="31"/>
      <c r="BG527" s="31"/>
      <c r="BH527" s="31"/>
      <c r="BI527" s="31"/>
      <c r="BJ527" s="31"/>
      <c r="BK527" s="31"/>
      <c r="BL527" s="31"/>
      <c r="BM527" s="31"/>
      <c r="BN527" s="31"/>
      <c r="BO527" s="31"/>
      <c r="BP527" s="31"/>
      <c r="BQ527" s="31"/>
      <c r="BR527" s="31"/>
      <c r="BS527" s="31"/>
      <c r="BT527" s="31"/>
      <c r="BU527" s="31"/>
      <c r="BV527" s="31"/>
      <c r="BW527" s="31"/>
      <c r="BX527" s="31"/>
      <c r="BY527" s="31"/>
      <c r="BZ527" s="31"/>
      <c r="CA527" s="31"/>
      <c r="CB527" s="31"/>
      <c r="CC527" s="31"/>
      <c r="CD527" s="31"/>
      <c r="CE527" s="31"/>
      <c r="CF527" s="31"/>
      <c r="CG527" s="31"/>
      <c r="CH527" s="31"/>
      <c r="CI527" s="31"/>
      <c r="CJ527" s="31"/>
      <c r="CK527" s="31"/>
      <c r="CL527" s="31"/>
      <c r="CM527" s="31"/>
      <c r="CN527" s="31"/>
      <c r="CO527" s="31"/>
      <c r="CP527" s="31"/>
      <c r="CQ527" s="31"/>
      <c r="CR527" s="31"/>
      <c r="CS527" s="31"/>
      <c r="CT527" s="31"/>
      <c r="CU527" s="31"/>
      <c r="CV527" s="31"/>
      <c r="CW527" s="31"/>
      <c r="CX527" s="31"/>
    </row>
    <row r="528" spans="1:102" s="6" customFormat="1" ht="15" customHeight="1">
      <c r="A528" s="67" t="s">
        <v>15</v>
      </c>
      <c r="B528" s="67" t="s">
        <v>276</v>
      </c>
      <c r="C528" s="75"/>
      <c r="D528" s="5"/>
      <c r="F528" s="6">
        <f t="shared" si="22"/>
        <v>0</v>
      </c>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c r="AR528" s="31"/>
      <c r="AS528" s="31"/>
      <c r="AT528" s="31"/>
      <c r="AU528" s="31"/>
      <c r="AV528" s="31"/>
      <c r="AW528" s="31"/>
      <c r="AX528" s="31"/>
      <c r="AY528" s="31"/>
      <c r="AZ528" s="31"/>
      <c r="BA528" s="31"/>
      <c r="BB528" s="31"/>
      <c r="BC528" s="31"/>
      <c r="BD528" s="31"/>
      <c r="BE528" s="31"/>
      <c r="BF528" s="31"/>
      <c r="BG528" s="31"/>
      <c r="BH528" s="31"/>
      <c r="BI528" s="31"/>
      <c r="BJ528" s="31"/>
      <c r="BK528" s="31"/>
      <c r="BL528" s="31"/>
      <c r="BM528" s="31"/>
      <c r="BN528" s="31"/>
      <c r="BO528" s="31"/>
      <c r="BP528" s="31"/>
      <c r="BQ528" s="31"/>
      <c r="BR528" s="31"/>
      <c r="BS528" s="31"/>
      <c r="BT528" s="31"/>
      <c r="BU528" s="31"/>
      <c r="BV528" s="31"/>
      <c r="BW528" s="31"/>
      <c r="BX528" s="31"/>
      <c r="BY528" s="31"/>
      <c r="BZ528" s="31"/>
      <c r="CA528" s="31"/>
      <c r="CB528" s="31"/>
      <c r="CC528" s="31"/>
      <c r="CD528" s="31"/>
      <c r="CE528" s="31"/>
      <c r="CF528" s="31"/>
      <c r="CG528" s="31"/>
      <c r="CH528" s="31"/>
      <c r="CI528" s="31"/>
      <c r="CJ528" s="31"/>
      <c r="CK528" s="31"/>
      <c r="CL528" s="31"/>
      <c r="CM528" s="31"/>
      <c r="CN528" s="31"/>
      <c r="CO528" s="31"/>
      <c r="CP528" s="31"/>
      <c r="CQ528" s="31"/>
      <c r="CR528" s="31"/>
      <c r="CS528" s="31"/>
      <c r="CT528" s="31"/>
      <c r="CU528" s="31"/>
      <c r="CV528" s="31"/>
      <c r="CW528" s="31"/>
      <c r="CX528" s="31"/>
    </row>
    <row r="529" spans="1:102" s="31" customFormat="1" ht="30" customHeight="1">
      <c r="A529" s="30" t="s">
        <v>277</v>
      </c>
      <c r="B529" s="30" t="s">
        <v>278</v>
      </c>
      <c r="C529" s="75" t="s">
        <v>47</v>
      </c>
      <c r="D529" s="6">
        <f>D524</f>
        <v>91.53100000000002</v>
      </c>
      <c r="E529" s="6"/>
      <c r="F529" s="6">
        <f t="shared" si="22"/>
        <v>0</v>
      </c>
    </row>
    <row r="530" spans="1:102" s="6" customFormat="1" ht="15" customHeight="1">
      <c r="A530" s="116" t="s">
        <v>279</v>
      </c>
      <c r="B530" s="30" t="s">
        <v>280</v>
      </c>
      <c r="C530" s="75" t="s">
        <v>47</v>
      </c>
      <c r="D530" s="6">
        <f>D525</f>
        <v>65.724999999999994</v>
      </c>
      <c r="F530" s="6">
        <f>D530*E530</f>
        <v>0</v>
      </c>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c r="AU530" s="31"/>
      <c r="AV530" s="31"/>
      <c r="AW530" s="31"/>
      <c r="AX530" s="31"/>
      <c r="AY530" s="31"/>
      <c r="AZ530" s="31"/>
      <c r="BA530" s="31"/>
      <c r="BB530" s="31"/>
      <c r="BC530" s="31"/>
      <c r="BD530" s="31"/>
      <c r="BE530" s="31"/>
      <c r="BF530" s="31"/>
      <c r="BG530" s="31"/>
      <c r="BH530" s="31"/>
      <c r="BI530" s="31"/>
      <c r="BJ530" s="31"/>
      <c r="BK530" s="31"/>
      <c r="BL530" s="31"/>
      <c r="BM530" s="31"/>
      <c r="BN530" s="31"/>
      <c r="BO530" s="31"/>
      <c r="BP530" s="31"/>
      <c r="BQ530" s="31"/>
      <c r="BR530" s="31"/>
      <c r="BS530" s="31"/>
      <c r="BT530" s="31"/>
      <c r="BU530" s="31"/>
      <c r="BV530" s="31"/>
      <c r="BW530" s="31"/>
      <c r="BX530" s="31"/>
      <c r="BY530" s="31"/>
      <c r="BZ530" s="31"/>
      <c r="CA530" s="31"/>
      <c r="CB530" s="31"/>
      <c r="CC530" s="31"/>
      <c r="CD530" s="31"/>
      <c r="CE530" s="31"/>
      <c r="CF530" s="31"/>
      <c r="CG530" s="31"/>
      <c r="CH530" s="31"/>
      <c r="CI530" s="31"/>
      <c r="CJ530" s="31"/>
      <c r="CK530" s="31"/>
      <c r="CL530" s="31"/>
      <c r="CM530" s="31"/>
      <c r="CN530" s="31"/>
      <c r="CO530" s="31"/>
      <c r="CP530" s="31"/>
      <c r="CQ530" s="31"/>
      <c r="CR530" s="31"/>
      <c r="CS530" s="31"/>
      <c r="CT530" s="31"/>
      <c r="CU530" s="31"/>
      <c r="CV530" s="31"/>
      <c r="CW530" s="31"/>
      <c r="CX530" s="31"/>
    </row>
    <row r="531" spans="1:102" s="6" customFormat="1" ht="15" customHeight="1">
      <c r="A531" s="116" t="s">
        <v>281</v>
      </c>
      <c r="B531" s="30" t="s">
        <v>568</v>
      </c>
      <c r="C531" s="75" t="s">
        <v>47</v>
      </c>
      <c r="D531" s="6">
        <f>D527</f>
        <v>123.571</v>
      </c>
      <c r="F531" s="6">
        <f t="shared" si="22"/>
        <v>0</v>
      </c>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c r="AU531" s="31"/>
      <c r="AV531" s="31"/>
      <c r="AW531" s="31"/>
      <c r="AX531" s="31"/>
      <c r="AY531" s="31"/>
      <c r="AZ531" s="31"/>
      <c r="BA531" s="31"/>
      <c r="BB531" s="31"/>
      <c r="BC531" s="31"/>
      <c r="BD531" s="31"/>
      <c r="BE531" s="31"/>
      <c r="BF531" s="31"/>
      <c r="BG531" s="31"/>
      <c r="BH531" s="31"/>
      <c r="BI531" s="31"/>
      <c r="BJ531" s="31"/>
      <c r="BK531" s="31"/>
      <c r="BL531" s="31"/>
      <c r="BM531" s="31"/>
      <c r="BN531" s="31"/>
      <c r="BO531" s="31"/>
      <c r="BP531" s="31"/>
      <c r="BQ531" s="31"/>
      <c r="BR531" s="31"/>
      <c r="BS531" s="31"/>
      <c r="BT531" s="31"/>
      <c r="BU531" s="31"/>
      <c r="BV531" s="31"/>
      <c r="BW531" s="31"/>
      <c r="BX531" s="31"/>
      <c r="BY531" s="31"/>
      <c r="BZ531" s="31"/>
      <c r="CA531" s="31"/>
      <c r="CB531" s="31"/>
      <c r="CC531" s="31"/>
      <c r="CD531" s="31"/>
      <c r="CE531" s="31"/>
      <c r="CF531" s="31"/>
      <c r="CG531" s="31"/>
      <c r="CH531" s="31"/>
      <c r="CI531" s="31"/>
      <c r="CJ531" s="31"/>
      <c r="CK531" s="31"/>
      <c r="CL531" s="31"/>
      <c r="CM531" s="31"/>
      <c r="CN531" s="31"/>
      <c r="CO531" s="31"/>
      <c r="CP531" s="31"/>
      <c r="CQ531" s="31"/>
      <c r="CR531" s="31"/>
      <c r="CS531" s="31"/>
      <c r="CT531" s="31"/>
      <c r="CU531" s="31"/>
      <c r="CV531" s="31"/>
      <c r="CW531" s="31"/>
      <c r="CX531" s="31"/>
    </row>
    <row r="532" spans="1:102" s="31" customFormat="1" ht="15" customHeight="1">
      <c r="A532" s="117" t="s">
        <v>282</v>
      </c>
      <c r="B532" s="67" t="s">
        <v>283</v>
      </c>
      <c r="C532" s="75"/>
      <c r="D532" s="5"/>
      <c r="E532" s="6"/>
      <c r="F532" s="6">
        <f t="shared" si="22"/>
        <v>0</v>
      </c>
    </row>
    <row r="533" spans="1:102" s="31" customFormat="1" ht="15" customHeight="1">
      <c r="A533" s="67"/>
      <c r="B533" s="67" t="s">
        <v>569</v>
      </c>
      <c r="C533" s="75"/>
      <c r="D533" s="5"/>
      <c r="E533" s="6"/>
      <c r="F533" s="6">
        <f t="shared" si="22"/>
        <v>0</v>
      </c>
    </row>
    <row r="534" spans="1:102" s="31" customFormat="1" ht="15" customHeight="1">
      <c r="A534" s="30" t="s">
        <v>285</v>
      </c>
      <c r="B534" s="30" t="s">
        <v>570</v>
      </c>
      <c r="C534" s="75" t="s">
        <v>47</v>
      </c>
      <c r="D534" s="6">
        <f>(12.4+13.55-(2*0.9))*0.15</f>
        <v>3.6225000000000001</v>
      </c>
      <c r="E534" s="6"/>
      <c r="F534" s="6">
        <f t="shared" si="22"/>
        <v>0</v>
      </c>
    </row>
    <row r="535" spans="1:102" s="31" customFormat="1" ht="15" customHeight="1">
      <c r="A535" s="67"/>
      <c r="B535" s="67" t="s">
        <v>284</v>
      </c>
      <c r="C535" s="75"/>
      <c r="D535" s="5"/>
      <c r="E535" s="6"/>
      <c r="F535" s="6">
        <f t="shared" si="22"/>
        <v>0</v>
      </c>
    </row>
    <row r="536" spans="1:102" s="31" customFormat="1" ht="15" customHeight="1">
      <c r="A536" s="30" t="s">
        <v>287</v>
      </c>
      <c r="B536" s="82" t="s">
        <v>286</v>
      </c>
      <c r="C536" s="75" t="s">
        <v>47</v>
      </c>
      <c r="D536" s="6">
        <f>((2.1*0.9)+(2*1.5*2)+(3*2*0.6))*2</f>
        <v>22.98</v>
      </c>
      <c r="E536" s="6"/>
      <c r="F536" s="6">
        <f t="shared" si="22"/>
        <v>0</v>
      </c>
    </row>
    <row r="537" spans="1:102" s="31" customFormat="1" ht="15" customHeight="1">
      <c r="A537" s="67"/>
      <c r="B537" s="67" t="s">
        <v>289</v>
      </c>
      <c r="C537" s="75"/>
      <c r="D537" s="5"/>
      <c r="E537" s="6"/>
      <c r="F537" s="6">
        <f t="shared" si="22"/>
        <v>0</v>
      </c>
    </row>
    <row r="538" spans="1:102" s="31" customFormat="1" ht="15" customHeight="1">
      <c r="A538" s="30" t="s">
        <v>290</v>
      </c>
      <c r="B538" s="82" t="s">
        <v>571</v>
      </c>
      <c r="C538" s="75" t="s">
        <v>47</v>
      </c>
      <c r="D538" s="6">
        <f>(2.1*((0.8*2)+1)+(0.7*1.8*8))*2</f>
        <v>31.080000000000002</v>
      </c>
      <c r="E538" s="6"/>
      <c r="F538" s="6">
        <f t="shared" si="22"/>
        <v>0</v>
      </c>
    </row>
    <row r="539" spans="1:102" s="64" customFormat="1" ht="15" customHeight="1">
      <c r="A539" s="68"/>
      <c r="B539" s="76" t="s">
        <v>299</v>
      </c>
      <c r="C539" s="109"/>
      <c r="D539" s="5"/>
      <c r="E539" s="5"/>
      <c r="F539" s="5">
        <f>SUM(F522:F538)</f>
        <v>0</v>
      </c>
    </row>
    <row r="540" spans="1:102" s="6" customFormat="1" ht="15" customHeight="1">
      <c r="A540" s="68"/>
      <c r="B540" s="64"/>
      <c r="C540" s="77"/>
      <c r="D540" s="5"/>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c r="AR540" s="31"/>
      <c r="AS540" s="31"/>
      <c r="AT540" s="31"/>
      <c r="AU540" s="31"/>
      <c r="AV540" s="31"/>
      <c r="AW540" s="31"/>
      <c r="AX540" s="31"/>
      <c r="AY540" s="31"/>
      <c r="AZ540" s="31"/>
      <c r="BA540" s="31"/>
      <c r="BB540" s="31"/>
      <c r="BC540" s="31"/>
      <c r="BD540" s="31"/>
      <c r="BE540" s="31"/>
      <c r="BF540" s="31"/>
      <c r="BG540" s="31"/>
      <c r="BH540" s="31"/>
      <c r="BI540" s="31"/>
      <c r="BJ540" s="31"/>
      <c r="BK540" s="31"/>
      <c r="BL540" s="31"/>
      <c r="BM540" s="31"/>
      <c r="BN540" s="31"/>
      <c r="BO540" s="31"/>
      <c r="BP540" s="31"/>
      <c r="BQ540" s="31"/>
      <c r="BR540" s="31"/>
      <c r="BS540" s="31"/>
      <c r="BT540" s="31"/>
      <c r="BU540" s="31"/>
      <c r="BV540" s="31"/>
      <c r="BW540" s="31"/>
      <c r="BX540" s="31"/>
      <c r="BY540" s="31"/>
      <c r="BZ540" s="31"/>
      <c r="CA540" s="31"/>
      <c r="CB540" s="31"/>
      <c r="CC540" s="31"/>
      <c r="CD540" s="31"/>
      <c r="CE540" s="31"/>
      <c r="CF540" s="31"/>
      <c r="CG540" s="31"/>
      <c r="CH540" s="31"/>
      <c r="CI540" s="31"/>
      <c r="CJ540" s="31"/>
      <c r="CK540" s="31"/>
      <c r="CL540" s="31"/>
      <c r="CM540" s="31"/>
      <c r="CN540" s="31"/>
      <c r="CO540" s="31"/>
      <c r="CP540" s="31"/>
      <c r="CQ540" s="31"/>
      <c r="CR540" s="31"/>
      <c r="CS540" s="31"/>
      <c r="CT540" s="31"/>
      <c r="CU540" s="31"/>
      <c r="CV540" s="31"/>
    </row>
    <row r="541" spans="1:102" s="89" customFormat="1" ht="15" customHeight="1">
      <c r="A541" s="101"/>
      <c r="B541" s="102" t="s">
        <v>300</v>
      </c>
      <c r="C541" s="103"/>
      <c r="D541" s="104"/>
      <c r="E541" s="105"/>
      <c r="F541" s="105">
        <f>SUM(F539,F519,F512,F498,F475,F465,F457)</f>
        <v>0</v>
      </c>
      <c r="G541" s="90"/>
      <c r="H541" s="90"/>
      <c r="I541" s="90"/>
      <c r="J541" s="90"/>
      <c r="K541" s="90"/>
      <c r="L541" s="90"/>
      <c r="M541" s="90"/>
      <c r="N541" s="90"/>
      <c r="O541" s="90"/>
      <c r="P541" s="90"/>
      <c r="Q541" s="90"/>
      <c r="R541" s="90"/>
      <c r="S541" s="90"/>
      <c r="T541" s="90"/>
      <c r="U541" s="90"/>
      <c r="V541" s="90"/>
      <c r="W541" s="90"/>
      <c r="X541" s="90"/>
      <c r="Y541" s="90"/>
      <c r="Z541" s="90"/>
      <c r="AA541" s="90"/>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c r="BK541" s="90"/>
      <c r="BL541" s="90"/>
      <c r="BM541" s="90"/>
      <c r="BN541" s="90"/>
      <c r="BO541" s="90"/>
      <c r="BP541" s="90"/>
      <c r="BQ541" s="90"/>
      <c r="BR541" s="90"/>
      <c r="BS541" s="90"/>
      <c r="BT541" s="90"/>
      <c r="BU541" s="90"/>
      <c r="BV541" s="90"/>
      <c r="BW541" s="90"/>
      <c r="BX541" s="90"/>
      <c r="BY541" s="90"/>
      <c r="BZ541" s="90"/>
      <c r="CA541" s="90"/>
      <c r="CB541" s="90"/>
      <c r="CC541" s="90"/>
      <c r="CD541" s="90"/>
      <c r="CE541" s="90"/>
      <c r="CF541" s="90"/>
      <c r="CG541" s="90"/>
      <c r="CH541" s="90"/>
      <c r="CI541" s="90"/>
      <c r="CJ541" s="90"/>
      <c r="CK541" s="90"/>
      <c r="CL541" s="90"/>
      <c r="CM541" s="90"/>
      <c r="CN541" s="90"/>
      <c r="CO541" s="90"/>
      <c r="CP541" s="90"/>
      <c r="CQ541" s="90"/>
      <c r="CR541" s="90"/>
      <c r="CS541" s="90"/>
      <c r="CT541" s="90"/>
      <c r="CU541" s="90"/>
      <c r="CV541" s="90"/>
      <c r="CW541" s="90"/>
      <c r="CX541" s="90"/>
    </row>
    <row r="542" spans="1:102" s="6" customFormat="1" ht="15" customHeight="1">
      <c r="A542" s="68"/>
      <c r="B542" s="118"/>
      <c r="C542" s="63"/>
      <c r="D542" s="49"/>
      <c r="E542" s="5"/>
      <c r="F542" s="5"/>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c r="AR542" s="31"/>
      <c r="AS542" s="31"/>
      <c r="AT542" s="31"/>
      <c r="AU542" s="31"/>
      <c r="AV542" s="31"/>
      <c r="AW542" s="31"/>
      <c r="AX542" s="31"/>
      <c r="AY542" s="31"/>
      <c r="AZ542" s="31"/>
      <c r="BA542" s="31"/>
      <c r="BB542" s="31"/>
      <c r="BC542" s="31"/>
      <c r="BD542" s="31"/>
      <c r="BE542" s="31"/>
      <c r="BF542" s="31"/>
      <c r="BG542" s="31"/>
      <c r="BH542" s="31"/>
      <c r="BI542" s="31"/>
      <c r="BJ542" s="31"/>
      <c r="BK542" s="31"/>
      <c r="BL542" s="31"/>
      <c r="BM542" s="31"/>
      <c r="BN542" s="31"/>
      <c r="BO542" s="31"/>
      <c r="BP542" s="31"/>
      <c r="BQ542" s="31"/>
      <c r="BR542" s="31"/>
      <c r="BS542" s="31"/>
      <c r="BT542" s="31"/>
      <c r="BU542" s="31"/>
      <c r="BV542" s="31"/>
      <c r="BW542" s="31"/>
      <c r="BX542" s="31"/>
      <c r="BY542" s="31"/>
      <c r="BZ542" s="31"/>
      <c r="CA542" s="31"/>
      <c r="CB542" s="31"/>
      <c r="CC542" s="31"/>
      <c r="CD542" s="31"/>
      <c r="CE542" s="31"/>
      <c r="CF542" s="31"/>
      <c r="CG542" s="31"/>
      <c r="CH542" s="31"/>
      <c r="CI542" s="31"/>
      <c r="CJ542" s="31"/>
      <c r="CK542" s="31"/>
      <c r="CL542" s="31"/>
      <c r="CM542" s="31"/>
      <c r="CN542" s="31"/>
      <c r="CO542" s="31"/>
      <c r="CP542" s="31"/>
      <c r="CQ542" s="31"/>
      <c r="CR542" s="31"/>
      <c r="CS542" s="31"/>
      <c r="CT542" s="31"/>
      <c r="CU542" s="31"/>
      <c r="CV542" s="31"/>
      <c r="CW542" s="31"/>
      <c r="CX542" s="31"/>
    </row>
    <row r="543" spans="1:102" s="52" customFormat="1" ht="19.899999999999999" customHeight="1">
      <c r="A543" s="162" t="s">
        <v>301</v>
      </c>
      <c r="B543" s="162"/>
      <c r="C543" s="162"/>
      <c r="D543" s="162"/>
      <c r="E543" s="162"/>
      <c r="F543" s="162"/>
    </row>
    <row r="544" spans="1:102" s="119" customFormat="1" ht="19.899999999999999" customHeight="1">
      <c r="A544" s="95"/>
      <c r="B544" s="95"/>
      <c r="C544" s="95"/>
      <c r="D544" s="95"/>
      <c r="E544" s="95"/>
      <c r="F544" s="95"/>
    </row>
    <row r="545" spans="1:102" s="52" customFormat="1" ht="19.899999999999999" customHeight="1">
      <c r="A545" s="162" t="s">
        <v>302</v>
      </c>
      <c r="B545" s="162"/>
      <c r="C545" s="162"/>
      <c r="D545" s="162"/>
      <c r="E545" s="162"/>
      <c r="F545" s="162"/>
    </row>
    <row r="546" spans="1:102" s="83" customFormat="1" ht="12.95">
      <c r="A546" s="31"/>
      <c r="B546" s="31"/>
      <c r="C546" s="48"/>
      <c r="D546" s="49"/>
      <c r="E546" s="49"/>
      <c r="F546" s="50"/>
      <c r="G546" s="51"/>
      <c r="H546" s="51"/>
    </row>
    <row r="547" spans="1:102" s="6" customFormat="1" ht="15" customHeight="1">
      <c r="A547" s="67">
        <v>1</v>
      </c>
      <c r="B547" s="68" t="s">
        <v>310</v>
      </c>
      <c r="C547" s="48"/>
      <c r="D547" s="49"/>
      <c r="E547" s="49"/>
      <c r="F547" s="65"/>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c r="AU547" s="31"/>
      <c r="AV547" s="31"/>
      <c r="AW547" s="31"/>
      <c r="AX547" s="31"/>
      <c r="AY547" s="31"/>
      <c r="AZ547" s="31"/>
      <c r="BA547" s="31"/>
      <c r="BB547" s="31"/>
      <c r="BC547" s="31"/>
      <c r="BD547" s="31"/>
      <c r="BE547" s="31"/>
      <c r="BF547" s="31"/>
      <c r="BG547" s="31"/>
      <c r="BH547" s="31"/>
      <c r="BI547" s="31"/>
      <c r="BJ547" s="31"/>
      <c r="BK547" s="31"/>
      <c r="BL547" s="31"/>
      <c r="BM547" s="31"/>
      <c r="BN547" s="31"/>
      <c r="BO547" s="31"/>
      <c r="BP547" s="31"/>
      <c r="BQ547" s="31"/>
      <c r="BR547" s="31"/>
      <c r="BS547" s="31"/>
      <c r="BT547" s="31"/>
      <c r="BU547" s="31"/>
      <c r="BV547" s="31"/>
      <c r="BW547" s="31"/>
      <c r="BX547" s="31"/>
      <c r="BY547" s="31"/>
      <c r="BZ547" s="31"/>
      <c r="CA547" s="31"/>
      <c r="CB547" s="31"/>
      <c r="CC547" s="31"/>
      <c r="CD547" s="31"/>
      <c r="CE547" s="31"/>
      <c r="CF547" s="31"/>
      <c r="CG547" s="31"/>
      <c r="CH547" s="31"/>
      <c r="CI547" s="31"/>
      <c r="CJ547" s="31"/>
      <c r="CK547" s="31"/>
      <c r="CL547" s="31"/>
      <c r="CM547" s="31"/>
      <c r="CN547" s="31"/>
      <c r="CO547" s="31"/>
      <c r="CP547" s="31"/>
      <c r="CQ547" s="31"/>
      <c r="CR547" s="31"/>
      <c r="CS547" s="31"/>
      <c r="CT547" s="31"/>
      <c r="CU547" s="31"/>
      <c r="CV547" s="31"/>
      <c r="CW547" s="31"/>
      <c r="CX547" s="31"/>
    </row>
    <row r="548" spans="1:102" s="6" customFormat="1" ht="15" customHeight="1">
      <c r="A548" s="67" t="s">
        <v>36</v>
      </c>
      <c r="B548" s="67" t="s">
        <v>311</v>
      </c>
      <c r="C548" s="75"/>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c r="AU548" s="31"/>
      <c r="AV548" s="31"/>
      <c r="AW548" s="31"/>
      <c r="AX548" s="31"/>
      <c r="AY548" s="31"/>
      <c r="AZ548" s="31"/>
      <c r="BA548" s="31"/>
      <c r="BB548" s="31"/>
      <c r="BC548" s="31"/>
      <c r="BD548" s="31"/>
      <c r="BE548" s="31"/>
      <c r="BF548" s="31"/>
      <c r="BG548" s="31"/>
      <c r="BH548" s="31"/>
      <c r="BI548" s="31"/>
      <c r="BJ548" s="31"/>
      <c r="BK548" s="31"/>
      <c r="BL548" s="31"/>
      <c r="BM548" s="31"/>
      <c r="BN548" s="31"/>
      <c r="BO548" s="31"/>
      <c r="BP548" s="31"/>
      <c r="BQ548" s="31"/>
      <c r="BR548" s="31"/>
      <c r="BS548" s="31"/>
      <c r="BT548" s="31"/>
      <c r="BU548" s="31"/>
      <c r="BV548" s="31"/>
      <c r="BW548" s="31"/>
      <c r="BX548" s="31"/>
      <c r="BY548" s="31"/>
      <c r="BZ548" s="31"/>
      <c r="CA548" s="31"/>
      <c r="CB548" s="31"/>
      <c r="CC548" s="31"/>
      <c r="CD548" s="31"/>
      <c r="CE548" s="31"/>
      <c r="CF548" s="31"/>
      <c r="CG548" s="31"/>
      <c r="CH548" s="31"/>
      <c r="CI548" s="31"/>
      <c r="CJ548" s="31"/>
      <c r="CK548" s="31"/>
      <c r="CL548" s="31"/>
      <c r="CM548" s="31"/>
      <c r="CN548" s="31"/>
      <c r="CO548" s="31"/>
      <c r="CP548" s="31"/>
      <c r="CQ548" s="31"/>
      <c r="CR548" s="31"/>
      <c r="CS548" s="31"/>
      <c r="CT548" s="31"/>
      <c r="CU548" s="31"/>
      <c r="CV548" s="31"/>
      <c r="CW548" s="31"/>
      <c r="CX548" s="31"/>
    </row>
    <row r="549" spans="1:102" s="6" customFormat="1" ht="77.25" customHeight="1">
      <c r="A549" s="30"/>
      <c r="B549" s="107" t="s">
        <v>572</v>
      </c>
      <c r="C549" s="75"/>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c r="AU549" s="31"/>
      <c r="AV549" s="31"/>
      <c r="AW549" s="31"/>
      <c r="AX549" s="31"/>
      <c r="AY549" s="31"/>
      <c r="AZ549" s="31"/>
      <c r="BA549" s="31"/>
      <c r="BB549" s="31"/>
      <c r="BC549" s="31"/>
      <c r="BD549" s="31"/>
      <c r="BE549" s="31"/>
      <c r="BF549" s="31"/>
      <c r="BG549" s="31"/>
      <c r="BH549" s="31"/>
      <c r="BI549" s="31"/>
      <c r="BJ549" s="31"/>
      <c r="BK549" s="31"/>
      <c r="BL549" s="31"/>
      <c r="BM549" s="31"/>
      <c r="BN549" s="31"/>
      <c r="BO549" s="31"/>
      <c r="BP549" s="31"/>
      <c r="BQ549" s="31"/>
      <c r="BR549" s="31"/>
      <c r="BS549" s="31"/>
      <c r="BT549" s="31"/>
      <c r="BU549" s="31"/>
      <c r="BV549" s="31"/>
      <c r="BW549" s="31"/>
      <c r="BX549" s="31"/>
      <c r="BY549" s="31"/>
      <c r="BZ549" s="31"/>
      <c r="CA549" s="31"/>
      <c r="CB549" s="31"/>
      <c r="CC549" s="31"/>
      <c r="CD549" s="31"/>
      <c r="CE549" s="31"/>
      <c r="CF549" s="31"/>
      <c r="CG549" s="31"/>
      <c r="CH549" s="31"/>
      <c r="CI549" s="31"/>
      <c r="CJ549" s="31"/>
      <c r="CK549" s="31"/>
      <c r="CL549" s="31"/>
      <c r="CM549" s="31"/>
      <c r="CN549" s="31"/>
      <c r="CO549" s="31"/>
      <c r="CP549" s="31"/>
      <c r="CQ549" s="31"/>
      <c r="CR549" s="31"/>
      <c r="CS549" s="31"/>
      <c r="CT549" s="31"/>
      <c r="CU549" s="31"/>
      <c r="CV549" s="31"/>
      <c r="CW549" s="31"/>
      <c r="CX549" s="31"/>
    </row>
    <row r="550" spans="1:102" s="6" customFormat="1" ht="15" customHeight="1">
      <c r="A550" s="30" t="s">
        <v>114</v>
      </c>
      <c r="B550" s="30" t="s">
        <v>573</v>
      </c>
      <c r="C550" s="75" t="s">
        <v>305</v>
      </c>
      <c r="D550" s="6">
        <v>1</v>
      </c>
      <c r="F550" s="81">
        <f>D550*E550</f>
        <v>0</v>
      </c>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c r="AU550" s="31"/>
      <c r="AV550" s="31"/>
      <c r="AW550" s="31"/>
      <c r="AX550" s="31"/>
      <c r="AY550" s="31"/>
      <c r="AZ550" s="31"/>
      <c r="BA550" s="31"/>
      <c r="BB550" s="31"/>
      <c r="BC550" s="31"/>
      <c r="BD550" s="31"/>
      <c r="BE550" s="31"/>
      <c r="BF550" s="31"/>
      <c r="BG550" s="31"/>
      <c r="BH550" s="31"/>
      <c r="BI550" s="31"/>
      <c r="BJ550" s="31"/>
      <c r="BK550" s="31"/>
      <c r="BL550" s="31"/>
      <c r="BM550" s="31"/>
      <c r="BN550" s="31"/>
      <c r="BO550" s="31"/>
      <c r="BP550" s="31"/>
      <c r="BQ550" s="31"/>
      <c r="BR550" s="31"/>
      <c r="BS550" s="31"/>
      <c r="BT550" s="31"/>
      <c r="BU550" s="31"/>
      <c r="BV550" s="31"/>
      <c r="BW550" s="31"/>
      <c r="BX550" s="31"/>
      <c r="BY550" s="31"/>
      <c r="BZ550" s="31"/>
      <c r="CA550" s="31"/>
      <c r="CB550" s="31"/>
      <c r="CC550" s="31"/>
      <c r="CD550" s="31"/>
      <c r="CE550" s="31"/>
      <c r="CF550" s="31"/>
      <c r="CG550" s="31"/>
      <c r="CH550" s="31"/>
      <c r="CI550" s="31"/>
      <c r="CJ550" s="31"/>
      <c r="CK550" s="31"/>
      <c r="CL550" s="31"/>
      <c r="CM550" s="31"/>
      <c r="CN550" s="31"/>
      <c r="CO550" s="31"/>
      <c r="CP550" s="31"/>
      <c r="CQ550" s="31"/>
      <c r="CR550" s="31"/>
      <c r="CS550" s="31"/>
      <c r="CT550" s="31"/>
      <c r="CU550" s="31"/>
      <c r="CV550" s="31"/>
      <c r="CW550" s="31"/>
      <c r="CX550" s="31"/>
    </row>
    <row r="551" spans="1:102" s="6" customFormat="1" ht="15" customHeight="1">
      <c r="A551" s="30" t="s">
        <v>116</v>
      </c>
      <c r="B551" s="30" t="s">
        <v>574</v>
      </c>
      <c r="C551" s="75" t="s">
        <v>305</v>
      </c>
      <c r="D551" s="6">
        <v>1</v>
      </c>
      <c r="F551" s="81">
        <f>D551*E551</f>
        <v>0</v>
      </c>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c r="AU551" s="31"/>
      <c r="AV551" s="31"/>
      <c r="AW551" s="31"/>
      <c r="AX551" s="31"/>
      <c r="AY551" s="31"/>
      <c r="AZ551" s="31"/>
      <c r="BA551" s="31"/>
      <c r="BB551" s="31"/>
      <c r="BC551" s="31"/>
      <c r="BD551" s="31"/>
      <c r="BE551" s="31"/>
      <c r="BF551" s="31"/>
      <c r="BG551" s="31"/>
      <c r="BH551" s="31"/>
      <c r="BI551" s="31"/>
      <c r="BJ551" s="31"/>
      <c r="BK551" s="31"/>
      <c r="BL551" s="31"/>
      <c r="BM551" s="31"/>
      <c r="BN551" s="31"/>
      <c r="BO551" s="31"/>
      <c r="BP551" s="31"/>
      <c r="BQ551" s="31"/>
      <c r="BR551" s="31"/>
      <c r="BS551" s="31"/>
      <c r="BT551" s="31"/>
      <c r="BU551" s="31"/>
      <c r="BV551" s="31"/>
      <c r="BW551" s="31"/>
      <c r="BX551" s="31"/>
      <c r="BY551" s="31"/>
      <c r="BZ551" s="31"/>
      <c r="CA551" s="31"/>
      <c r="CB551" s="31"/>
      <c r="CC551" s="31"/>
      <c r="CD551" s="31"/>
      <c r="CE551" s="31"/>
      <c r="CF551" s="31"/>
      <c r="CG551" s="31"/>
      <c r="CH551" s="31"/>
      <c r="CI551" s="31"/>
      <c r="CJ551" s="31"/>
      <c r="CK551" s="31"/>
      <c r="CL551" s="31"/>
      <c r="CM551" s="31"/>
      <c r="CN551" s="31"/>
      <c r="CO551" s="31"/>
      <c r="CP551" s="31"/>
      <c r="CQ551" s="31"/>
      <c r="CR551" s="31"/>
      <c r="CS551" s="31"/>
      <c r="CT551" s="31"/>
      <c r="CU551" s="31"/>
      <c r="CV551" s="31"/>
      <c r="CW551" s="31"/>
      <c r="CX551" s="31"/>
    </row>
    <row r="552" spans="1:102" s="6" customFormat="1" ht="15" customHeight="1">
      <c r="A552" s="30" t="s">
        <v>521</v>
      </c>
      <c r="B552" s="30" t="s">
        <v>575</v>
      </c>
      <c r="C552" s="75" t="s">
        <v>305</v>
      </c>
      <c r="D552" s="6">
        <v>1</v>
      </c>
      <c r="F552" s="81">
        <f>D552*E552</f>
        <v>0</v>
      </c>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c r="AR552" s="31"/>
      <c r="AS552" s="31"/>
      <c r="AT552" s="31"/>
      <c r="AU552" s="31"/>
      <c r="AV552" s="31"/>
      <c r="AW552" s="31"/>
      <c r="AX552" s="31"/>
      <c r="AY552" s="31"/>
      <c r="AZ552" s="31"/>
      <c r="BA552" s="31"/>
      <c r="BB552" s="31"/>
      <c r="BC552" s="31"/>
      <c r="BD552" s="31"/>
      <c r="BE552" s="31"/>
      <c r="BF552" s="31"/>
      <c r="BG552" s="31"/>
      <c r="BH552" s="31"/>
      <c r="BI552" s="31"/>
      <c r="BJ552" s="31"/>
      <c r="BK552" s="31"/>
      <c r="BL552" s="31"/>
      <c r="BM552" s="31"/>
      <c r="BN552" s="31"/>
      <c r="BO552" s="31"/>
      <c r="BP552" s="31"/>
      <c r="BQ552" s="31"/>
      <c r="BR552" s="31"/>
      <c r="BS552" s="31"/>
      <c r="BT552" s="31"/>
      <c r="BU552" s="31"/>
      <c r="BV552" s="31"/>
      <c r="BW552" s="31"/>
      <c r="BX552" s="31"/>
      <c r="BY552" s="31"/>
      <c r="BZ552" s="31"/>
      <c r="CA552" s="31"/>
      <c r="CB552" s="31"/>
      <c r="CC552" s="31"/>
      <c r="CD552" s="31"/>
      <c r="CE552" s="31"/>
      <c r="CF552" s="31"/>
      <c r="CG552" s="31"/>
      <c r="CH552" s="31"/>
      <c r="CI552" s="31"/>
      <c r="CJ552" s="31"/>
      <c r="CK552" s="31"/>
      <c r="CL552" s="31"/>
      <c r="CM552" s="31"/>
      <c r="CN552" s="31"/>
      <c r="CO552" s="31"/>
      <c r="CP552" s="31"/>
      <c r="CQ552" s="31"/>
      <c r="CR552" s="31"/>
      <c r="CS552" s="31"/>
      <c r="CT552" s="31"/>
      <c r="CU552" s="31"/>
      <c r="CV552" s="31"/>
      <c r="CW552" s="31"/>
      <c r="CX552" s="31"/>
    </row>
    <row r="553" spans="1:102" s="6" customFormat="1" ht="26.25" customHeight="1">
      <c r="A553" s="67" t="s">
        <v>38</v>
      </c>
      <c r="B553" s="108" t="s">
        <v>576</v>
      </c>
      <c r="C553" s="75"/>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c r="AU553" s="31"/>
      <c r="AV553" s="31"/>
      <c r="AW553" s="31"/>
      <c r="AX553" s="31"/>
      <c r="AY553" s="31"/>
      <c r="AZ553" s="31"/>
      <c r="BA553" s="31"/>
      <c r="BB553" s="31"/>
      <c r="BC553" s="31"/>
      <c r="BD553" s="31"/>
      <c r="BE553" s="31"/>
      <c r="BF553" s="31"/>
      <c r="BG553" s="31"/>
      <c r="BH553" s="31"/>
      <c r="BI553" s="31"/>
      <c r="BJ553" s="31"/>
      <c r="BK553" s="31"/>
      <c r="BL553" s="31"/>
      <c r="BM553" s="31"/>
      <c r="BN553" s="31"/>
      <c r="BO553" s="31"/>
      <c r="BP553" s="31"/>
      <c r="BQ553" s="31"/>
      <c r="BR553" s="31"/>
      <c r="BS553" s="31"/>
      <c r="BT553" s="31"/>
      <c r="BU553" s="31"/>
      <c r="BV553" s="31"/>
      <c r="BW553" s="31"/>
      <c r="BX553" s="31"/>
      <c r="BY553" s="31"/>
      <c r="BZ553" s="31"/>
      <c r="CA553" s="31"/>
      <c r="CB553" s="31"/>
      <c r="CC553" s="31"/>
      <c r="CD553" s="31"/>
      <c r="CE553" s="31"/>
      <c r="CF553" s="31"/>
      <c r="CG553" s="31"/>
      <c r="CH553" s="31"/>
      <c r="CI553" s="31"/>
      <c r="CJ553" s="31"/>
      <c r="CK553" s="31"/>
      <c r="CL553" s="31"/>
      <c r="CM553" s="31"/>
      <c r="CN553" s="31"/>
      <c r="CO553" s="31"/>
      <c r="CP553" s="31"/>
      <c r="CQ553" s="31"/>
      <c r="CR553" s="31"/>
      <c r="CS553" s="31"/>
      <c r="CT553" s="31"/>
      <c r="CU553" s="31"/>
      <c r="CV553" s="31"/>
      <c r="CW553" s="31"/>
      <c r="CX553" s="31"/>
    </row>
    <row r="554" spans="1:102" s="6" customFormat="1" ht="15" customHeight="1">
      <c r="A554" s="30" t="s">
        <v>119</v>
      </c>
      <c r="B554" s="82" t="s">
        <v>577</v>
      </c>
      <c r="C554" s="75" t="s">
        <v>123</v>
      </c>
      <c r="D554" s="6">
        <v>1</v>
      </c>
      <c r="F554" s="81">
        <f>D554*E554</f>
        <v>0</v>
      </c>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c r="AU554" s="31"/>
      <c r="AV554" s="31"/>
      <c r="AW554" s="31"/>
      <c r="AX554" s="31"/>
      <c r="AY554" s="31"/>
      <c r="AZ554" s="31"/>
      <c r="BA554" s="31"/>
      <c r="BB554" s="31"/>
      <c r="BC554" s="31"/>
      <c r="BD554" s="31"/>
      <c r="BE554" s="31"/>
      <c r="BF554" s="31"/>
      <c r="BG554" s="31"/>
      <c r="BH554" s="31"/>
      <c r="BI554" s="31"/>
      <c r="BJ554" s="31"/>
      <c r="BK554" s="31"/>
      <c r="BL554" s="31"/>
      <c r="BM554" s="31"/>
      <c r="BN554" s="31"/>
      <c r="BO554" s="31"/>
      <c r="BP554" s="31"/>
      <c r="BQ554" s="31"/>
      <c r="BR554" s="31"/>
      <c r="BS554" s="31"/>
      <c r="BT554" s="31"/>
      <c r="BU554" s="31"/>
      <c r="BV554" s="31"/>
      <c r="BW554" s="31"/>
      <c r="BX554" s="31"/>
      <c r="BY554" s="31"/>
      <c r="BZ554" s="31"/>
      <c r="CA554" s="31"/>
      <c r="CB554" s="31"/>
      <c r="CC554" s="31"/>
      <c r="CD554" s="31"/>
      <c r="CE554" s="31"/>
      <c r="CF554" s="31"/>
      <c r="CG554" s="31"/>
      <c r="CH554" s="31"/>
      <c r="CI554" s="31"/>
      <c r="CJ554" s="31"/>
      <c r="CK554" s="31"/>
      <c r="CL554" s="31"/>
      <c r="CM554" s="31"/>
      <c r="CN554" s="31"/>
      <c r="CO554" s="31"/>
      <c r="CP554" s="31"/>
      <c r="CQ554" s="31"/>
      <c r="CR554" s="31"/>
      <c r="CS554" s="31"/>
      <c r="CT554" s="31"/>
      <c r="CU554" s="31"/>
      <c r="CV554" s="31"/>
      <c r="CW554" s="31"/>
      <c r="CX554" s="31"/>
    </row>
    <row r="555" spans="1:102" s="5" customFormat="1" ht="15" customHeight="1">
      <c r="A555" s="68"/>
      <c r="B555" s="76" t="s">
        <v>73</v>
      </c>
      <c r="C555" s="109"/>
      <c r="F555" s="5">
        <f>SUM(F550:F554)</f>
        <v>0</v>
      </c>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4"/>
      <c r="AE555" s="64"/>
      <c r="AF555" s="64"/>
      <c r="AG555" s="64"/>
      <c r="AH555" s="64"/>
      <c r="AI555" s="64"/>
      <c r="AJ555" s="64"/>
      <c r="AK555" s="64"/>
      <c r="AL555" s="64"/>
      <c r="AM555" s="64"/>
      <c r="AN555" s="64"/>
      <c r="AO555" s="64"/>
      <c r="AP555" s="64"/>
      <c r="AQ555" s="64"/>
      <c r="AR555" s="64"/>
      <c r="AS555" s="64"/>
      <c r="AT555" s="64"/>
      <c r="AU555" s="64"/>
      <c r="AV555" s="64"/>
      <c r="AW555" s="64"/>
      <c r="AX555" s="64"/>
      <c r="AY555" s="64"/>
      <c r="AZ555" s="64"/>
      <c r="BA555" s="64"/>
      <c r="BB555" s="64"/>
      <c r="BC555" s="64"/>
      <c r="BD555" s="64"/>
      <c r="BE555" s="64"/>
      <c r="BF555" s="64"/>
      <c r="BG555" s="64"/>
      <c r="BH555" s="64"/>
      <c r="BI555" s="64"/>
      <c r="BJ555" s="64"/>
      <c r="BK555" s="64"/>
      <c r="BL555" s="64"/>
      <c r="BM555" s="64"/>
      <c r="BN555" s="64"/>
      <c r="BO555" s="64"/>
      <c r="BP555" s="64"/>
      <c r="BQ555" s="64"/>
      <c r="BR555" s="64"/>
      <c r="BS555" s="64"/>
      <c r="BT555" s="64"/>
      <c r="BU555" s="64"/>
      <c r="BV555" s="64"/>
      <c r="BW555" s="64"/>
      <c r="BX555" s="64"/>
      <c r="BY555" s="64"/>
      <c r="BZ555" s="64"/>
      <c r="CA555" s="64"/>
      <c r="CB555" s="64"/>
      <c r="CC555" s="64"/>
      <c r="CD555" s="64"/>
      <c r="CE555" s="64"/>
      <c r="CF555" s="64"/>
      <c r="CG555" s="64"/>
      <c r="CH555" s="64"/>
      <c r="CI555" s="64"/>
      <c r="CJ555" s="64"/>
      <c r="CK555" s="64"/>
      <c r="CL555" s="64"/>
      <c r="CM555" s="64"/>
      <c r="CN555" s="64"/>
      <c r="CO555" s="64"/>
      <c r="CP555" s="64"/>
      <c r="CQ555" s="64"/>
      <c r="CR555" s="64"/>
      <c r="CS555" s="64"/>
      <c r="CT555" s="64"/>
      <c r="CU555" s="64"/>
      <c r="CV555" s="64"/>
      <c r="CW555" s="64"/>
      <c r="CX555" s="64"/>
    </row>
    <row r="556" spans="1:102" s="6" customFormat="1" ht="15" customHeight="1">
      <c r="A556" s="68"/>
      <c r="B556" s="64"/>
      <c r="C556" s="77"/>
      <c r="D556" s="5"/>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c r="BZ556" s="31"/>
      <c r="CA556" s="31"/>
      <c r="CB556" s="31"/>
      <c r="CC556" s="31"/>
      <c r="CD556" s="31"/>
      <c r="CE556" s="31"/>
      <c r="CF556" s="31"/>
      <c r="CG556" s="31"/>
      <c r="CH556" s="31"/>
      <c r="CI556" s="31"/>
      <c r="CJ556" s="31"/>
      <c r="CK556" s="31"/>
      <c r="CL556" s="31"/>
      <c r="CM556" s="31"/>
      <c r="CN556" s="31"/>
      <c r="CO556" s="31"/>
      <c r="CP556" s="31"/>
      <c r="CQ556" s="31"/>
      <c r="CR556" s="31"/>
      <c r="CS556" s="31"/>
      <c r="CT556" s="31"/>
      <c r="CU556" s="31"/>
      <c r="CV556" s="31"/>
      <c r="CW556" s="31"/>
      <c r="CX556" s="31"/>
    </row>
    <row r="557" spans="1:102" s="64" customFormat="1" ht="15" customHeight="1">
      <c r="A557" s="67">
        <v>2</v>
      </c>
      <c r="B557" s="68" t="s">
        <v>314</v>
      </c>
      <c r="C557" s="48"/>
      <c r="D557" s="49"/>
      <c r="E557" s="49"/>
      <c r="F557" s="65"/>
    </row>
    <row r="558" spans="1:102" s="31" customFormat="1" ht="41.45" customHeight="1">
      <c r="A558" s="30"/>
      <c r="B558" s="107" t="s">
        <v>315</v>
      </c>
      <c r="C558" s="75"/>
      <c r="D558" s="6"/>
      <c r="E558" s="6"/>
      <c r="F558" s="6"/>
    </row>
    <row r="559" spans="1:102" s="31" customFormat="1" ht="16.149999999999999" customHeight="1">
      <c r="A559" s="67"/>
      <c r="B559" s="107" t="s">
        <v>316</v>
      </c>
      <c r="C559" s="75"/>
      <c r="D559" s="6"/>
      <c r="E559" s="6"/>
      <c r="F559" s="6"/>
      <c r="G559" s="113"/>
      <c r="H559" s="113"/>
      <c r="I559" s="113"/>
      <c r="J559" s="113"/>
      <c r="K559" s="113"/>
      <c r="L559" s="113"/>
      <c r="M559" s="113"/>
    </row>
    <row r="560" spans="1:102" s="31" customFormat="1" ht="19.899999999999999" customHeight="1">
      <c r="A560" s="67" t="s">
        <v>84</v>
      </c>
      <c r="B560" s="108" t="s">
        <v>578</v>
      </c>
      <c r="C560" s="75"/>
      <c r="D560" s="6"/>
      <c r="E560" s="6"/>
      <c r="F560" s="6"/>
    </row>
    <row r="561" spans="1:6" s="31" customFormat="1" ht="15" customHeight="1">
      <c r="A561" s="30" t="s">
        <v>132</v>
      </c>
      <c r="B561" s="82" t="s">
        <v>579</v>
      </c>
      <c r="C561" s="75" t="s">
        <v>103</v>
      </c>
      <c r="D561" s="6">
        <v>14</v>
      </c>
      <c r="E561" s="6"/>
      <c r="F561" s="81">
        <f>D561*E561</f>
        <v>0</v>
      </c>
    </row>
    <row r="562" spans="1:6" s="31" customFormat="1" ht="15" customHeight="1">
      <c r="A562" s="30" t="s">
        <v>454</v>
      </c>
      <c r="B562" s="82" t="s">
        <v>580</v>
      </c>
      <c r="C562" s="75" t="s">
        <v>103</v>
      </c>
      <c r="D562" s="6">
        <v>37</v>
      </c>
      <c r="E562" s="6"/>
      <c r="F562" s="81">
        <f>D562*E562</f>
        <v>0</v>
      </c>
    </row>
    <row r="563" spans="1:6" s="64" customFormat="1" ht="15" customHeight="1">
      <c r="A563" s="68"/>
      <c r="B563" s="76" t="s">
        <v>97</v>
      </c>
      <c r="C563" s="109"/>
      <c r="D563" s="5"/>
      <c r="E563" s="5"/>
      <c r="F563" s="5">
        <f>SUM(F561:F562)</f>
        <v>0</v>
      </c>
    </row>
    <row r="564" spans="1:6" s="64" customFormat="1" ht="15" customHeight="1">
      <c r="A564" s="68"/>
      <c r="C564" s="77"/>
      <c r="D564" s="5"/>
      <c r="E564" s="6"/>
      <c r="F564" s="6"/>
    </row>
    <row r="565" spans="1:6" s="31" customFormat="1" ht="15" customHeight="1">
      <c r="A565" s="67">
        <v>3</v>
      </c>
      <c r="B565" s="68" t="s">
        <v>321</v>
      </c>
      <c r="C565" s="48"/>
      <c r="D565" s="49"/>
      <c r="E565" s="6"/>
      <c r="F565" s="6"/>
    </row>
    <row r="566" spans="1:6" s="31" customFormat="1" ht="25.15" customHeight="1">
      <c r="A566" s="30"/>
      <c r="B566" s="107" t="s">
        <v>322</v>
      </c>
      <c r="C566" s="75"/>
      <c r="D566" s="6"/>
      <c r="E566" s="6"/>
      <c r="F566" s="6"/>
    </row>
    <row r="567" spans="1:6" s="31" customFormat="1" ht="45" customHeight="1">
      <c r="A567" s="30"/>
      <c r="B567" s="107" t="s">
        <v>323</v>
      </c>
      <c r="C567" s="75"/>
      <c r="D567" s="6"/>
      <c r="E567" s="6"/>
      <c r="F567" s="6"/>
    </row>
    <row r="568" spans="1:6" s="31" customFormat="1" ht="15" customHeight="1">
      <c r="A568" s="67" t="s">
        <v>99</v>
      </c>
      <c r="B568" s="67" t="s">
        <v>324</v>
      </c>
      <c r="C568" s="75" t="s">
        <v>123</v>
      </c>
      <c r="D568" s="6">
        <v>2</v>
      </c>
      <c r="E568" s="6"/>
      <c r="F568" s="81">
        <f>D568*E568</f>
        <v>0</v>
      </c>
    </row>
    <row r="569" spans="1:6" s="31" customFormat="1" ht="32.450000000000003" customHeight="1">
      <c r="A569" s="67"/>
      <c r="B569" s="107" t="s">
        <v>325</v>
      </c>
      <c r="C569" s="75"/>
      <c r="D569" s="6"/>
      <c r="E569" s="6"/>
      <c r="F569" s="6"/>
    </row>
    <row r="570" spans="1:6" s="31" customFormat="1" ht="15" customHeight="1">
      <c r="A570" s="67" t="s">
        <v>104</v>
      </c>
      <c r="B570" s="67" t="s">
        <v>328</v>
      </c>
      <c r="C570" s="75" t="s">
        <v>123</v>
      </c>
      <c r="D570" s="6">
        <v>1</v>
      </c>
      <c r="E570" s="6"/>
      <c r="F570" s="81">
        <f>D570*E570</f>
        <v>0</v>
      </c>
    </row>
    <row r="571" spans="1:6" s="31" customFormat="1" ht="32.450000000000003" customHeight="1">
      <c r="A571" s="67"/>
      <c r="B571" s="107" t="s">
        <v>329</v>
      </c>
      <c r="C571" s="75"/>
      <c r="D571" s="6"/>
      <c r="E571" s="6"/>
      <c r="F571" s="6"/>
    </row>
    <row r="572" spans="1:6" s="31" customFormat="1" ht="15" customHeight="1">
      <c r="A572" s="67" t="s">
        <v>488</v>
      </c>
      <c r="B572" s="67" t="s">
        <v>331</v>
      </c>
      <c r="C572" s="75" t="s">
        <v>123</v>
      </c>
      <c r="D572" s="6">
        <v>19</v>
      </c>
      <c r="E572" s="6"/>
      <c r="F572" s="81">
        <f>D572*E572</f>
        <v>0</v>
      </c>
    </row>
    <row r="573" spans="1:6" s="31" customFormat="1" ht="33" customHeight="1">
      <c r="A573" s="67"/>
      <c r="B573" s="107" t="s">
        <v>332</v>
      </c>
      <c r="C573" s="75"/>
      <c r="D573" s="6"/>
      <c r="E573" s="6"/>
      <c r="F573" s="6"/>
    </row>
    <row r="574" spans="1:6" s="31" customFormat="1" ht="15" customHeight="1">
      <c r="A574" s="67" t="s">
        <v>492</v>
      </c>
      <c r="B574" s="67" t="s">
        <v>337</v>
      </c>
      <c r="C574" s="75" t="s">
        <v>123</v>
      </c>
      <c r="D574" s="6">
        <v>2</v>
      </c>
      <c r="E574" s="6"/>
      <c r="F574" s="81">
        <f>D574*E574</f>
        <v>0</v>
      </c>
    </row>
    <row r="575" spans="1:6" s="31" customFormat="1" ht="32.450000000000003" customHeight="1">
      <c r="A575" s="67"/>
      <c r="B575" s="107" t="s">
        <v>338</v>
      </c>
      <c r="C575" s="75"/>
      <c r="D575" s="6"/>
      <c r="E575" s="6"/>
      <c r="F575" s="6"/>
    </row>
    <row r="576" spans="1:6" s="31" customFormat="1" ht="15" customHeight="1">
      <c r="A576" s="67" t="s">
        <v>500</v>
      </c>
      <c r="B576" s="67" t="s">
        <v>340</v>
      </c>
      <c r="C576" s="75" t="s">
        <v>123</v>
      </c>
      <c r="D576" s="6">
        <v>6</v>
      </c>
      <c r="E576" s="6"/>
      <c r="F576" s="81">
        <f>D576*E576</f>
        <v>0</v>
      </c>
    </row>
    <row r="577" spans="1:6" s="31" customFormat="1" ht="32.450000000000003" customHeight="1">
      <c r="A577" s="30"/>
      <c r="B577" s="107" t="s">
        <v>341</v>
      </c>
      <c r="C577" s="75"/>
      <c r="D577" s="6"/>
      <c r="E577" s="6"/>
      <c r="F577" s="6"/>
    </row>
    <row r="578" spans="1:6" s="31" customFormat="1" ht="15" customHeight="1">
      <c r="A578" s="67" t="s">
        <v>581</v>
      </c>
      <c r="B578" s="67" t="s">
        <v>343</v>
      </c>
      <c r="C578" s="75" t="s">
        <v>123</v>
      </c>
      <c r="D578" s="6">
        <v>4</v>
      </c>
      <c r="E578" s="6"/>
      <c r="F578" s="81">
        <f>D578*E578</f>
        <v>0</v>
      </c>
    </row>
    <row r="579" spans="1:6" s="31" customFormat="1" ht="32.450000000000003" customHeight="1">
      <c r="A579" s="30"/>
      <c r="B579" s="107" t="s">
        <v>344</v>
      </c>
      <c r="C579" s="75"/>
      <c r="D579" s="6"/>
      <c r="E579" s="6"/>
      <c r="F579" s="6"/>
    </row>
    <row r="580" spans="1:6" s="64" customFormat="1" ht="15" customHeight="1">
      <c r="A580" s="68"/>
      <c r="B580" s="76" t="s">
        <v>582</v>
      </c>
      <c r="C580" s="109"/>
      <c r="D580" s="5"/>
      <c r="E580" s="5"/>
      <c r="F580" s="5">
        <f>SUM(F568:F579)</f>
        <v>0</v>
      </c>
    </row>
    <row r="581" spans="1:6" s="64" customFormat="1" ht="15" customHeight="1">
      <c r="A581" s="68"/>
      <c r="C581" s="77"/>
      <c r="D581" s="5"/>
      <c r="E581" s="6"/>
      <c r="F581" s="6"/>
    </row>
    <row r="582" spans="1:6" s="31" customFormat="1" ht="15" customHeight="1">
      <c r="A582" s="67">
        <v>4</v>
      </c>
      <c r="B582" s="68" t="s">
        <v>345</v>
      </c>
      <c r="C582" s="48"/>
      <c r="D582" s="49"/>
      <c r="E582" s="6"/>
      <c r="F582" s="6"/>
    </row>
    <row r="583" spans="1:6" s="31" customFormat="1" ht="15" customHeight="1">
      <c r="A583" s="30" t="s">
        <v>162</v>
      </c>
      <c r="B583" s="67" t="s">
        <v>349</v>
      </c>
      <c r="C583" s="75" t="s">
        <v>123</v>
      </c>
      <c r="D583" s="6">
        <v>6</v>
      </c>
      <c r="E583" s="6"/>
      <c r="F583" s="81">
        <f>D583*E583</f>
        <v>0</v>
      </c>
    </row>
    <row r="584" spans="1:6" s="31" customFormat="1" ht="16.149999999999999" customHeight="1">
      <c r="A584" s="67"/>
      <c r="B584" s="107" t="s">
        <v>347</v>
      </c>
      <c r="C584" s="75"/>
      <c r="D584" s="6"/>
      <c r="E584" s="6"/>
      <c r="F584" s="6"/>
    </row>
    <row r="585" spans="1:6" s="31" customFormat="1" ht="30.6" customHeight="1">
      <c r="A585" s="30"/>
      <c r="B585" s="107" t="s">
        <v>348</v>
      </c>
      <c r="C585" s="75"/>
      <c r="D585" s="6"/>
      <c r="E585" s="6"/>
      <c r="F585" s="6"/>
    </row>
    <row r="586" spans="1:6" s="31" customFormat="1" ht="15" customHeight="1">
      <c r="A586" s="30" t="s">
        <v>178</v>
      </c>
      <c r="B586" s="67" t="s">
        <v>351</v>
      </c>
      <c r="C586" s="75" t="s">
        <v>123</v>
      </c>
      <c r="D586" s="6">
        <v>14</v>
      </c>
      <c r="E586" s="6"/>
      <c r="F586" s="81">
        <f>D586*E586</f>
        <v>0</v>
      </c>
    </row>
    <row r="587" spans="1:6" s="31" customFormat="1" ht="16.149999999999999" customHeight="1">
      <c r="A587" s="67"/>
      <c r="B587" s="107" t="s">
        <v>347</v>
      </c>
      <c r="C587" s="75"/>
      <c r="D587" s="6"/>
      <c r="E587" s="6"/>
      <c r="F587" s="6"/>
    </row>
    <row r="588" spans="1:6" s="31" customFormat="1" ht="30.6" customHeight="1">
      <c r="A588" s="30"/>
      <c r="B588" s="107" t="s">
        <v>348</v>
      </c>
      <c r="C588" s="75"/>
      <c r="D588" s="6"/>
      <c r="E588" s="6"/>
      <c r="F588" s="6"/>
    </row>
    <row r="589" spans="1:6" s="31" customFormat="1" ht="15" customHeight="1">
      <c r="A589" s="30" t="s">
        <v>182</v>
      </c>
      <c r="B589" s="67" t="s">
        <v>583</v>
      </c>
      <c r="C589" s="75" t="s">
        <v>123</v>
      </c>
      <c r="D589" s="6">
        <v>1</v>
      </c>
      <c r="E589" s="6"/>
      <c r="F589" s="81">
        <f>D589*E589</f>
        <v>0</v>
      </c>
    </row>
    <row r="590" spans="1:6" s="31" customFormat="1" ht="16.149999999999999" customHeight="1">
      <c r="A590" s="67"/>
      <c r="B590" s="107" t="s">
        <v>347</v>
      </c>
      <c r="C590" s="75"/>
      <c r="D590" s="6"/>
      <c r="E590" s="6"/>
      <c r="F590" s="6"/>
    </row>
    <row r="591" spans="1:6" s="31" customFormat="1" ht="30.6" customHeight="1">
      <c r="A591" s="30"/>
      <c r="B591" s="107" t="s">
        <v>348</v>
      </c>
      <c r="C591" s="75"/>
      <c r="D591" s="6"/>
      <c r="E591" s="6"/>
      <c r="F591" s="6"/>
    </row>
    <row r="592" spans="1:6" s="64" customFormat="1" ht="15" customHeight="1">
      <c r="A592" s="68"/>
      <c r="B592" s="76" t="s">
        <v>194</v>
      </c>
      <c r="C592" s="109"/>
      <c r="D592" s="5"/>
      <c r="E592" s="5"/>
      <c r="F592" s="5">
        <f>SUM(F583:F591)</f>
        <v>0</v>
      </c>
    </row>
    <row r="593" spans="1:102" s="64" customFormat="1" ht="15" customHeight="1">
      <c r="A593" s="68"/>
      <c r="C593" s="77"/>
      <c r="D593" s="5"/>
      <c r="E593" s="6"/>
      <c r="F593" s="6"/>
    </row>
    <row r="594" spans="1:102" s="31" customFormat="1" ht="15" customHeight="1">
      <c r="A594" s="67">
        <v>5</v>
      </c>
      <c r="B594" s="112" t="s">
        <v>352</v>
      </c>
      <c r="C594" s="113"/>
      <c r="D594" s="114"/>
      <c r="E594" s="114"/>
      <c r="F594" s="115"/>
    </row>
    <row r="595" spans="1:102" s="31" customFormat="1" ht="12.6" customHeight="1">
      <c r="A595" s="30" t="s">
        <v>196</v>
      </c>
      <c r="B595" s="30" t="s">
        <v>354</v>
      </c>
      <c r="C595" s="75" t="s">
        <v>123</v>
      </c>
      <c r="D595" s="6">
        <v>6</v>
      </c>
      <c r="E595" s="6"/>
      <c r="F595" s="81">
        <f>D595*E595</f>
        <v>0</v>
      </c>
    </row>
    <row r="596" spans="1:102" s="31" customFormat="1" ht="12.6" customHeight="1">
      <c r="A596" s="30" t="s">
        <v>220</v>
      </c>
      <c r="B596" s="30" t="s">
        <v>584</v>
      </c>
      <c r="C596" s="75" t="s">
        <v>123</v>
      </c>
      <c r="D596" s="6">
        <v>4</v>
      </c>
      <c r="E596" s="6"/>
      <c r="F596" s="81">
        <f t="shared" ref="F596" si="23">D596*E596</f>
        <v>0</v>
      </c>
    </row>
    <row r="597" spans="1:102" s="31" customFormat="1" ht="12.6" customHeight="1">
      <c r="A597" s="30" t="s">
        <v>232</v>
      </c>
      <c r="B597" s="30" t="s">
        <v>361</v>
      </c>
      <c r="C597" s="75" t="s">
        <v>123</v>
      </c>
      <c r="D597" s="6">
        <v>2</v>
      </c>
      <c r="E597" s="6"/>
      <c r="F597" s="81">
        <f>D597*E597</f>
        <v>0</v>
      </c>
    </row>
    <row r="598" spans="1:102" s="64" customFormat="1" ht="15" customHeight="1">
      <c r="A598" s="68"/>
      <c r="B598" s="76" t="s">
        <v>255</v>
      </c>
      <c r="C598" s="109"/>
      <c r="D598" s="5"/>
      <c r="E598" s="5"/>
      <c r="F598" s="5">
        <f>SUM(F595:F597)</f>
        <v>0</v>
      </c>
    </row>
    <row r="599" spans="1:102" s="64" customFormat="1" ht="15" customHeight="1">
      <c r="A599" s="68"/>
      <c r="B599" s="76"/>
      <c r="C599" s="109"/>
      <c r="D599" s="5"/>
      <c r="E599" s="5"/>
      <c r="F599" s="5"/>
    </row>
    <row r="600" spans="1:102" s="31" customFormat="1" ht="15" customHeight="1">
      <c r="A600" s="67">
        <v>6</v>
      </c>
      <c r="B600" s="68" t="s">
        <v>397</v>
      </c>
      <c r="C600" s="48"/>
      <c r="D600" s="5"/>
      <c r="E600" s="6"/>
      <c r="F600" s="6"/>
    </row>
    <row r="601" spans="1:102" s="31" customFormat="1" ht="27" customHeight="1">
      <c r="A601" s="67"/>
      <c r="B601" s="107" t="s">
        <v>398</v>
      </c>
      <c r="C601" s="75"/>
      <c r="D601" s="6"/>
      <c r="E601" s="6"/>
      <c r="F601" s="6"/>
    </row>
    <row r="602" spans="1:102" s="31" customFormat="1" ht="32.450000000000003" customHeight="1">
      <c r="A602" s="67"/>
      <c r="B602" s="107" t="s">
        <v>399</v>
      </c>
      <c r="C602" s="75"/>
      <c r="D602" s="6"/>
      <c r="E602" s="6"/>
      <c r="F602" s="6"/>
    </row>
    <row r="603" spans="1:102" s="31" customFormat="1" ht="12.6" customHeight="1">
      <c r="A603" s="30" t="s">
        <v>258</v>
      </c>
      <c r="B603" s="30" t="s">
        <v>403</v>
      </c>
      <c r="C603" s="75" t="s">
        <v>123</v>
      </c>
      <c r="D603" s="6">
        <v>4</v>
      </c>
      <c r="E603" s="6"/>
      <c r="F603" s="81">
        <f>D603*E603</f>
        <v>0</v>
      </c>
    </row>
    <row r="604" spans="1:102" s="31" customFormat="1" ht="12.6" customHeight="1">
      <c r="A604" s="30" t="s">
        <v>260</v>
      </c>
      <c r="B604" s="30" t="s">
        <v>405</v>
      </c>
      <c r="C604" s="75" t="s">
        <v>123</v>
      </c>
      <c r="D604" s="6">
        <v>1</v>
      </c>
      <c r="E604" s="6"/>
      <c r="F604" s="81">
        <f>D604*E604</f>
        <v>0</v>
      </c>
    </row>
    <row r="605" spans="1:102" s="64" customFormat="1" ht="15" customHeight="1">
      <c r="A605" s="68"/>
      <c r="B605" s="76" t="s">
        <v>585</v>
      </c>
      <c r="C605" s="109"/>
      <c r="D605" s="5"/>
      <c r="E605" s="5"/>
      <c r="F605" s="5">
        <f>SUM(F601:F604)</f>
        <v>0</v>
      </c>
    </row>
    <row r="606" spans="1:102" s="64" customFormat="1" ht="15" customHeight="1">
      <c r="A606" s="68"/>
      <c r="B606" s="76"/>
      <c r="C606" s="77"/>
      <c r="D606" s="5"/>
      <c r="E606" s="6"/>
      <c r="F606" s="6"/>
    </row>
    <row r="607" spans="1:102" s="89" customFormat="1" ht="15" customHeight="1">
      <c r="A607" s="124"/>
      <c r="B607" s="118" t="s">
        <v>586</v>
      </c>
      <c r="C607" s="125"/>
      <c r="D607" s="126"/>
      <c r="E607" s="127"/>
      <c r="F607" s="127">
        <f>F605+F598+F592+F580+F563+F555</f>
        <v>0</v>
      </c>
      <c r="G607" s="90"/>
      <c r="H607" s="90"/>
      <c r="I607" s="90"/>
      <c r="J607" s="90"/>
      <c r="K607" s="90"/>
      <c r="L607" s="90"/>
      <c r="M607" s="90"/>
      <c r="N607" s="90"/>
      <c r="O607" s="90"/>
      <c r="P607" s="90"/>
      <c r="Q607" s="90"/>
      <c r="R607" s="90"/>
      <c r="S607" s="90"/>
      <c r="T607" s="90"/>
      <c r="U607" s="90"/>
      <c r="V607" s="90"/>
      <c r="W607" s="90"/>
      <c r="X607" s="90"/>
      <c r="Y607" s="90"/>
      <c r="Z607" s="90"/>
      <c r="AA607" s="90"/>
      <c r="AB607" s="90"/>
      <c r="AC607" s="90"/>
      <c r="AD607" s="90"/>
      <c r="AE607" s="90"/>
      <c r="AF607" s="90"/>
      <c r="AG607" s="90"/>
      <c r="AH607" s="90"/>
      <c r="AI607" s="90"/>
      <c r="AJ607" s="90"/>
      <c r="AK607" s="90"/>
      <c r="AL607" s="90"/>
      <c r="AM607" s="90"/>
      <c r="AN607" s="90"/>
      <c r="AO607" s="90"/>
      <c r="AP607" s="90"/>
      <c r="AQ607" s="90"/>
      <c r="AR607" s="90"/>
      <c r="AS607" s="90"/>
      <c r="AT607" s="90"/>
      <c r="AU607" s="90"/>
      <c r="AV607" s="90"/>
      <c r="AW607" s="90"/>
      <c r="AX607" s="90"/>
      <c r="AY607" s="90"/>
      <c r="AZ607" s="90"/>
      <c r="BA607" s="90"/>
      <c r="BB607" s="90"/>
      <c r="BC607" s="90"/>
      <c r="BD607" s="90"/>
      <c r="BE607" s="90"/>
      <c r="BF607" s="90"/>
      <c r="BG607" s="90"/>
      <c r="BH607" s="90"/>
      <c r="BI607" s="90"/>
      <c r="BJ607" s="90"/>
      <c r="BK607" s="90"/>
      <c r="BL607" s="90"/>
      <c r="BM607" s="90"/>
      <c r="BN607" s="90"/>
      <c r="BO607" s="90"/>
      <c r="BP607" s="90"/>
      <c r="BQ607" s="90"/>
      <c r="BR607" s="90"/>
      <c r="BS607" s="90"/>
      <c r="BT607" s="90"/>
      <c r="BU607" s="90"/>
      <c r="BV607" s="90"/>
      <c r="BW607" s="90"/>
      <c r="BX607" s="90"/>
      <c r="BY607" s="90"/>
      <c r="BZ607" s="90"/>
      <c r="CA607" s="90"/>
      <c r="CB607" s="90"/>
      <c r="CC607" s="90"/>
      <c r="CD607" s="90"/>
      <c r="CE607" s="90"/>
      <c r="CF607" s="90"/>
      <c r="CG607" s="90"/>
      <c r="CH607" s="90"/>
      <c r="CI607" s="90"/>
      <c r="CJ607" s="90"/>
      <c r="CK607" s="90"/>
      <c r="CL607" s="90"/>
      <c r="CM607" s="90"/>
      <c r="CN607" s="90"/>
      <c r="CO607" s="90"/>
      <c r="CP607" s="90"/>
      <c r="CQ607" s="90"/>
      <c r="CR607" s="90"/>
      <c r="CS607" s="90"/>
      <c r="CT607" s="90"/>
      <c r="CU607" s="90"/>
      <c r="CV607" s="90"/>
      <c r="CW607" s="90"/>
      <c r="CX607" s="90"/>
    </row>
    <row r="608" spans="1:102" s="31" customFormat="1" ht="15" customHeight="1">
      <c r="A608" s="67">
        <v>7</v>
      </c>
      <c r="B608" s="68" t="s">
        <v>587</v>
      </c>
      <c r="C608" s="48"/>
      <c r="D608" s="5"/>
      <c r="E608" s="6"/>
      <c r="F608" s="6"/>
    </row>
    <row r="609" spans="1:102" s="31" customFormat="1" ht="15" customHeight="1">
      <c r="A609" s="67" t="s">
        <v>266</v>
      </c>
      <c r="B609" s="68" t="s">
        <v>588</v>
      </c>
      <c r="C609" s="48"/>
      <c r="D609" s="5"/>
      <c r="E609" s="6"/>
      <c r="F609" s="6"/>
    </row>
    <row r="610" spans="1:102" s="31" customFormat="1" ht="30" customHeight="1">
      <c r="A610" s="67"/>
      <c r="B610" s="113" t="s">
        <v>589</v>
      </c>
      <c r="C610" s="113"/>
      <c r="D610" s="114"/>
      <c r="E610" s="114"/>
      <c r="F610" s="115"/>
    </row>
    <row r="611" spans="1:102" s="31" customFormat="1" ht="12.6" customHeight="1">
      <c r="A611" s="30" t="s">
        <v>269</v>
      </c>
      <c r="B611" s="30" t="s">
        <v>590</v>
      </c>
      <c r="C611" s="75" t="s">
        <v>123</v>
      </c>
      <c r="D611" s="6">
        <v>20</v>
      </c>
      <c r="E611" s="6"/>
      <c r="F611" s="81">
        <f t="shared" ref="F611:F617" si="24">D611*E611</f>
        <v>0</v>
      </c>
    </row>
    <row r="612" spans="1:102" s="31" customFormat="1" ht="12.6" customHeight="1">
      <c r="A612" s="30" t="s">
        <v>271</v>
      </c>
      <c r="B612" s="30" t="s">
        <v>591</v>
      </c>
      <c r="C612" s="75" t="s">
        <v>123</v>
      </c>
      <c r="D612" s="6">
        <v>1</v>
      </c>
      <c r="E612" s="6"/>
      <c r="F612" s="81">
        <f t="shared" si="24"/>
        <v>0</v>
      </c>
    </row>
    <row r="613" spans="1:102" s="31" customFormat="1" ht="12.6" customHeight="1">
      <c r="A613" s="30" t="s">
        <v>274</v>
      </c>
      <c r="B613" s="30" t="s">
        <v>592</v>
      </c>
      <c r="C613" s="75" t="s">
        <v>123</v>
      </c>
      <c r="D613" s="6">
        <v>7</v>
      </c>
      <c r="E613" s="6"/>
      <c r="F613" s="81">
        <f t="shared" si="24"/>
        <v>0</v>
      </c>
    </row>
    <row r="614" spans="1:102" s="31" customFormat="1" ht="12.6" customHeight="1">
      <c r="A614" s="30" t="s">
        <v>593</v>
      </c>
      <c r="B614" s="30" t="s">
        <v>594</v>
      </c>
      <c r="C614" s="75" t="s">
        <v>123</v>
      </c>
      <c r="D614" s="6">
        <v>25</v>
      </c>
      <c r="E614" s="6"/>
      <c r="F614" s="81">
        <f t="shared" si="24"/>
        <v>0</v>
      </c>
    </row>
    <row r="615" spans="1:102" s="31" customFormat="1" ht="12.6" customHeight="1">
      <c r="A615" s="30" t="s">
        <v>595</v>
      </c>
      <c r="B615" s="30" t="s">
        <v>596</v>
      </c>
      <c r="C615" s="75" t="s">
        <v>123</v>
      </c>
      <c r="D615" s="6">
        <v>25</v>
      </c>
      <c r="E615" s="6"/>
      <c r="F615" s="81">
        <f t="shared" si="24"/>
        <v>0</v>
      </c>
    </row>
    <row r="616" spans="1:102" s="31" customFormat="1" ht="12.6" customHeight="1">
      <c r="A616" s="30" t="s">
        <v>597</v>
      </c>
      <c r="B616" s="30" t="s">
        <v>598</v>
      </c>
      <c r="C616" s="75" t="s">
        <v>123</v>
      </c>
      <c r="D616" s="6">
        <v>1</v>
      </c>
      <c r="E616" s="6"/>
      <c r="F616" s="81">
        <f t="shared" si="24"/>
        <v>0</v>
      </c>
    </row>
    <row r="617" spans="1:102" s="31" customFormat="1" ht="12.6" customHeight="1">
      <c r="A617" s="30" t="s">
        <v>599</v>
      </c>
      <c r="B617" s="30" t="s">
        <v>600</v>
      </c>
      <c r="C617" s="75" t="s">
        <v>123</v>
      </c>
      <c r="D617" s="6">
        <v>1</v>
      </c>
      <c r="E617" s="6"/>
      <c r="F617" s="81">
        <f t="shared" si="24"/>
        <v>0</v>
      </c>
    </row>
    <row r="618" spans="1:102" s="64" customFormat="1" ht="15" customHeight="1">
      <c r="A618" s="68"/>
      <c r="B618" s="76" t="s">
        <v>601</v>
      </c>
      <c r="C618" s="109"/>
      <c r="D618" s="5"/>
      <c r="E618" s="5"/>
      <c r="F618" s="5">
        <f>SUM(F611:F617)</f>
        <v>0</v>
      </c>
    </row>
    <row r="619" spans="1:102" s="64" customFormat="1" ht="15" customHeight="1">
      <c r="A619" s="68"/>
      <c r="B619" s="76"/>
      <c r="C619" s="77"/>
      <c r="D619" s="5"/>
      <c r="E619" s="6"/>
      <c r="F619" s="6"/>
    </row>
    <row r="620" spans="1:102" s="89" customFormat="1" ht="15" customHeight="1">
      <c r="A620" s="101"/>
      <c r="B620" s="102" t="s">
        <v>407</v>
      </c>
      <c r="C620" s="103"/>
      <c r="D620" s="104"/>
      <c r="E620" s="105"/>
      <c r="F620" s="105">
        <f>SUM(F618,F607)</f>
        <v>0</v>
      </c>
      <c r="G620" s="90"/>
      <c r="H620" s="90"/>
      <c r="I620" s="90"/>
      <c r="J620" s="90"/>
      <c r="K620" s="90"/>
      <c r="L620" s="90"/>
      <c r="M620" s="90"/>
      <c r="N620" s="90"/>
      <c r="O620" s="90"/>
      <c r="P620" s="90"/>
      <c r="Q620" s="90"/>
      <c r="R620" s="90"/>
      <c r="S620" s="90"/>
      <c r="T620" s="90"/>
      <c r="U620" s="90"/>
      <c r="V620" s="90"/>
      <c r="W620" s="90"/>
      <c r="X620" s="90"/>
      <c r="Y620" s="90"/>
      <c r="Z620" s="90"/>
      <c r="AA620" s="90"/>
      <c r="AB620" s="90"/>
      <c r="AC620" s="90"/>
      <c r="AD620" s="90"/>
      <c r="AE620" s="90"/>
      <c r="AF620" s="90"/>
      <c r="AG620" s="90"/>
      <c r="AH620" s="90"/>
      <c r="AI620" s="90"/>
      <c r="AJ620" s="90"/>
      <c r="AK620" s="90"/>
      <c r="AL620" s="90"/>
      <c r="AM620" s="90"/>
      <c r="AN620" s="90"/>
      <c r="AO620" s="90"/>
      <c r="AP620" s="90"/>
      <c r="AQ620" s="90"/>
      <c r="AR620" s="90"/>
      <c r="AS620" s="90"/>
      <c r="AT620" s="90"/>
      <c r="AU620" s="90"/>
      <c r="AV620" s="90"/>
      <c r="AW620" s="90"/>
      <c r="AX620" s="90"/>
      <c r="AY620" s="90"/>
      <c r="AZ620" s="90"/>
      <c r="BA620" s="90"/>
      <c r="BB620" s="90"/>
      <c r="BC620" s="90"/>
      <c r="BD620" s="90"/>
      <c r="BE620" s="90"/>
      <c r="BF620" s="90"/>
      <c r="BG620" s="90"/>
      <c r="BH620" s="90"/>
      <c r="BI620" s="90"/>
      <c r="BJ620" s="90"/>
      <c r="BK620" s="90"/>
      <c r="BL620" s="90"/>
      <c r="BM620" s="90"/>
      <c r="BN620" s="90"/>
      <c r="BO620" s="90"/>
      <c r="BP620" s="90"/>
      <c r="BQ620" s="90"/>
      <c r="BR620" s="90"/>
      <c r="BS620" s="90"/>
      <c r="BT620" s="90"/>
      <c r="BU620" s="90"/>
      <c r="BV620" s="90"/>
      <c r="BW620" s="90"/>
      <c r="BX620" s="90"/>
      <c r="BY620" s="90"/>
      <c r="BZ620" s="90"/>
      <c r="CA620" s="90"/>
      <c r="CB620" s="90"/>
      <c r="CC620" s="90"/>
      <c r="CD620" s="90"/>
      <c r="CE620" s="90"/>
      <c r="CF620" s="90"/>
      <c r="CG620" s="90"/>
      <c r="CH620" s="90"/>
      <c r="CI620" s="90"/>
      <c r="CJ620" s="90"/>
      <c r="CK620" s="90"/>
      <c r="CL620" s="90"/>
      <c r="CM620" s="90"/>
      <c r="CN620" s="90"/>
      <c r="CO620" s="90"/>
      <c r="CP620" s="90"/>
      <c r="CQ620" s="90"/>
      <c r="CR620" s="90"/>
      <c r="CS620" s="90"/>
      <c r="CT620" s="90"/>
      <c r="CU620" s="90"/>
      <c r="CV620" s="90"/>
      <c r="CW620" s="90"/>
      <c r="CX620" s="90"/>
    </row>
    <row r="621" spans="1:102" s="83" customFormat="1" ht="12.95">
      <c r="A621" s="31"/>
      <c r="B621" s="58"/>
      <c r="C621" s="48"/>
      <c r="D621" s="49"/>
      <c r="E621" s="49"/>
      <c r="F621" s="50"/>
      <c r="G621" s="51"/>
      <c r="H621" s="51"/>
    </row>
    <row r="622" spans="1:102" s="52" customFormat="1" ht="19.899999999999999" customHeight="1">
      <c r="A622" s="162" t="s">
        <v>408</v>
      </c>
      <c r="B622" s="162"/>
      <c r="C622" s="162"/>
      <c r="D622" s="162"/>
      <c r="E622" s="162"/>
      <c r="F622" s="162"/>
    </row>
    <row r="623" spans="1:102" s="83" customFormat="1" ht="12.95">
      <c r="A623" s="31"/>
      <c r="B623" s="31"/>
      <c r="C623" s="48"/>
      <c r="D623" s="49"/>
      <c r="E623" s="49"/>
      <c r="F623" s="50"/>
      <c r="G623" s="51"/>
      <c r="H623" s="51"/>
    </row>
    <row r="624" spans="1:102" s="31" customFormat="1" ht="15" customHeight="1">
      <c r="A624" s="67">
        <v>1</v>
      </c>
      <c r="B624" s="68" t="s">
        <v>414</v>
      </c>
      <c r="C624" s="48"/>
      <c r="D624" s="49"/>
      <c r="E624" s="6"/>
      <c r="F624" s="6"/>
    </row>
    <row r="625" spans="1:102" s="31" customFormat="1" ht="15" customHeight="1">
      <c r="A625" s="67" t="s">
        <v>36</v>
      </c>
      <c r="B625" s="67" t="s">
        <v>418</v>
      </c>
      <c r="C625" s="75"/>
      <c r="D625" s="6"/>
      <c r="E625" s="6"/>
      <c r="F625" s="6"/>
    </row>
    <row r="626" spans="1:102" s="31" customFormat="1" ht="54" customHeight="1">
      <c r="A626" s="30"/>
      <c r="B626" s="82" t="s">
        <v>419</v>
      </c>
      <c r="C626" s="75"/>
      <c r="D626" s="6"/>
      <c r="E626" s="6"/>
      <c r="F626" s="6"/>
    </row>
    <row r="627" spans="1:102" s="31" customFormat="1" ht="15" customHeight="1">
      <c r="A627" s="30" t="s">
        <v>114</v>
      </c>
      <c r="B627" s="82" t="s">
        <v>421</v>
      </c>
      <c r="C627" s="75" t="s">
        <v>305</v>
      </c>
      <c r="D627" s="6">
        <v>1</v>
      </c>
      <c r="E627" s="6"/>
      <c r="F627" s="81">
        <f>D627*E627</f>
        <v>0</v>
      </c>
    </row>
    <row r="628" spans="1:102" s="64" customFormat="1" ht="15" customHeight="1">
      <c r="A628" s="68"/>
      <c r="B628" s="76" t="s">
        <v>73</v>
      </c>
      <c r="C628" s="77"/>
      <c r="D628" s="5"/>
      <c r="E628" s="6"/>
      <c r="F628" s="120">
        <f>SUM(F625:F627)</f>
        <v>0</v>
      </c>
    </row>
    <row r="629" spans="1:102" s="31" customFormat="1" ht="15" customHeight="1">
      <c r="A629" s="67"/>
      <c r="B629" s="67"/>
      <c r="C629" s="75"/>
      <c r="D629" s="5"/>
      <c r="E629" s="6"/>
      <c r="F629" s="6"/>
    </row>
    <row r="630" spans="1:102" s="89" customFormat="1" ht="15" customHeight="1">
      <c r="A630" s="101"/>
      <c r="B630" s="102" t="s">
        <v>434</v>
      </c>
      <c r="C630" s="103"/>
      <c r="D630" s="104"/>
      <c r="E630" s="105"/>
      <c r="F630" s="105">
        <f>F628</f>
        <v>0</v>
      </c>
      <c r="G630" s="90"/>
      <c r="H630" s="90"/>
      <c r="I630" s="90"/>
      <c r="J630" s="90"/>
      <c r="K630" s="90"/>
      <c r="L630" s="90"/>
      <c r="M630" s="90"/>
      <c r="N630" s="90"/>
      <c r="O630" s="90"/>
      <c r="P630" s="90"/>
      <c r="Q630" s="90"/>
      <c r="R630" s="90"/>
      <c r="S630" s="90"/>
      <c r="T630" s="90"/>
      <c r="U630" s="90"/>
      <c r="V630" s="90"/>
      <c r="W630" s="90"/>
      <c r="X630" s="90"/>
      <c r="Y630" s="90"/>
      <c r="Z630" s="90"/>
      <c r="AA630" s="90"/>
      <c r="AB630" s="90"/>
      <c r="AC630" s="90"/>
      <c r="AD630" s="90"/>
      <c r="AE630" s="90"/>
      <c r="AF630" s="90"/>
      <c r="AG630" s="90"/>
      <c r="AH630" s="90"/>
      <c r="AI630" s="90"/>
      <c r="AJ630" s="90"/>
      <c r="AK630" s="90"/>
      <c r="AL630" s="90"/>
      <c r="AM630" s="90"/>
      <c r="AN630" s="90"/>
      <c r="AO630" s="90"/>
      <c r="AP630" s="90"/>
      <c r="AQ630" s="90"/>
      <c r="AR630" s="90"/>
      <c r="AS630" s="90"/>
      <c r="AT630" s="90"/>
      <c r="AU630" s="90"/>
      <c r="AV630" s="90"/>
      <c r="AW630" s="90"/>
      <c r="AX630" s="90"/>
      <c r="AY630" s="90"/>
      <c r="AZ630" s="90"/>
      <c r="BA630" s="90"/>
      <c r="BB630" s="90"/>
      <c r="BC630" s="90"/>
      <c r="BD630" s="90"/>
      <c r="BE630" s="90"/>
      <c r="BF630" s="90"/>
      <c r="BG630" s="90"/>
      <c r="BH630" s="90"/>
      <c r="BI630" s="90"/>
      <c r="BJ630" s="90"/>
      <c r="BK630" s="90"/>
      <c r="BL630" s="90"/>
      <c r="BM630" s="90"/>
      <c r="BN630" s="90"/>
      <c r="BO630" s="90"/>
      <c r="BP630" s="90"/>
      <c r="BQ630" s="90"/>
      <c r="BR630" s="90"/>
      <c r="BS630" s="90"/>
      <c r="BT630" s="90"/>
      <c r="BU630" s="90"/>
      <c r="BV630" s="90"/>
      <c r="BW630" s="90"/>
      <c r="BX630" s="90"/>
      <c r="BY630" s="90"/>
      <c r="BZ630" s="90"/>
      <c r="CA630" s="90"/>
      <c r="CB630" s="90"/>
      <c r="CC630" s="90"/>
      <c r="CD630" s="90"/>
      <c r="CE630" s="90"/>
      <c r="CF630" s="90"/>
      <c r="CG630" s="90"/>
      <c r="CH630" s="90"/>
      <c r="CI630" s="90"/>
      <c r="CJ630" s="90"/>
      <c r="CK630" s="90"/>
      <c r="CL630" s="90"/>
      <c r="CM630" s="90"/>
      <c r="CN630" s="90"/>
      <c r="CO630" s="90"/>
      <c r="CP630" s="90"/>
      <c r="CQ630" s="90"/>
      <c r="CR630" s="90"/>
      <c r="CS630" s="90"/>
      <c r="CT630" s="90"/>
      <c r="CU630" s="90"/>
      <c r="CV630" s="90"/>
      <c r="CW630" s="90"/>
      <c r="CX630" s="90"/>
    </row>
    <row r="631" spans="1:102" s="119" customFormat="1" ht="19.899999999999999" customHeight="1">
      <c r="A631" s="95"/>
      <c r="B631" s="95"/>
      <c r="C631" s="95"/>
      <c r="D631" s="95"/>
      <c r="E631" s="95"/>
      <c r="F631" s="95"/>
    </row>
    <row r="632" spans="1:102" s="52" customFormat="1" ht="19.899999999999999" customHeight="1">
      <c r="A632" s="162" t="s">
        <v>435</v>
      </c>
      <c r="B632" s="162"/>
      <c r="C632" s="162"/>
      <c r="D632" s="162"/>
      <c r="E632" s="162"/>
      <c r="F632" s="162"/>
    </row>
    <row r="633" spans="1:102" s="83" customFormat="1" ht="12.95">
      <c r="A633" s="31"/>
      <c r="B633" s="31"/>
      <c r="C633" s="48"/>
      <c r="D633" s="49"/>
      <c r="E633" s="49"/>
      <c r="F633" s="50"/>
      <c r="G633" s="51"/>
      <c r="H633" s="51"/>
    </row>
    <row r="634" spans="1:102" s="31" customFormat="1" ht="15" customHeight="1">
      <c r="A634" s="67">
        <v>1</v>
      </c>
      <c r="B634" s="68" t="s">
        <v>436</v>
      </c>
      <c r="C634" s="48"/>
      <c r="D634" s="49"/>
      <c r="E634" s="6"/>
      <c r="F634" s="6"/>
    </row>
    <row r="635" spans="1:102" s="6" customFormat="1" ht="15" customHeight="1">
      <c r="A635" s="67" t="s">
        <v>36</v>
      </c>
      <c r="B635" s="67" t="s">
        <v>602</v>
      </c>
      <c r="C635" s="75" t="s">
        <v>305</v>
      </c>
      <c r="D635" s="6">
        <v>1</v>
      </c>
      <c r="F635" s="81">
        <f>D635*E635</f>
        <v>0</v>
      </c>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c r="BE635" s="31"/>
      <c r="BF635" s="31"/>
      <c r="BG635" s="31"/>
      <c r="BH635" s="31"/>
      <c r="BI635" s="31"/>
      <c r="BJ635" s="31"/>
      <c r="BK635" s="31"/>
      <c r="BL635" s="31"/>
      <c r="BM635" s="31"/>
      <c r="BN635" s="31"/>
      <c r="BO635" s="31"/>
      <c r="BP635" s="31"/>
      <c r="BQ635" s="31"/>
      <c r="BR635" s="31"/>
      <c r="BS635" s="31"/>
      <c r="BT635" s="31"/>
      <c r="BU635" s="31"/>
      <c r="BV635" s="31"/>
      <c r="BW635" s="31"/>
      <c r="BX635" s="31"/>
      <c r="BY635" s="31"/>
      <c r="BZ635" s="31"/>
      <c r="CA635" s="31"/>
      <c r="CB635" s="31"/>
      <c r="CC635" s="31"/>
      <c r="CD635" s="31"/>
      <c r="CE635" s="31"/>
      <c r="CF635" s="31"/>
      <c r="CG635" s="31"/>
      <c r="CH635" s="31"/>
      <c r="CI635" s="31"/>
      <c r="CJ635" s="31"/>
      <c r="CK635" s="31"/>
      <c r="CL635" s="31"/>
      <c r="CM635" s="31"/>
      <c r="CN635" s="31"/>
      <c r="CO635" s="31"/>
      <c r="CP635" s="31"/>
      <c r="CQ635" s="31"/>
      <c r="CR635" s="31"/>
      <c r="CS635" s="31"/>
      <c r="CT635" s="31"/>
      <c r="CU635" s="31"/>
      <c r="CV635" s="31"/>
      <c r="CW635" s="31"/>
      <c r="CX635" s="31"/>
    </row>
    <row r="636" spans="1:102" s="6" customFormat="1" ht="27" customHeight="1">
      <c r="A636" s="30"/>
      <c r="B636" s="107" t="s">
        <v>603</v>
      </c>
      <c r="C636" s="75"/>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c r="BE636" s="31"/>
      <c r="BF636" s="31"/>
      <c r="BG636" s="31"/>
      <c r="BH636" s="31"/>
      <c r="BI636" s="31"/>
      <c r="BJ636" s="31"/>
      <c r="BK636" s="31"/>
      <c r="BL636" s="31"/>
      <c r="BM636" s="31"/>
      <c r="BN636" s="31"/>
      <c r="BO636" s="31"/>
      <c r="BP636" s="31"/>
      <c r="BQ636" s="31"/>
      <c r="BR636" s="31"/>
      <c r="BS636" s="31"/>
      <c r="BT636" s="31"/>
      <c r="BU636" s="31"/>
      <c r="BV636" s="31"/>
      <c r="BW636" s="31"/>
      <c r="BX636" s="31"/>
      <c r="BY636" s="31"/>
      <c r="BZ636" s="31"/>
      <c r="CA636" s="31"/>
      <c r="CB636" s="31"/>
      <c r="CC636" s="31"/>
      <c r="CD636" s="31"/>
      <c r="CE636" s="31"/>
      <c r="CF636" s="31"/>
      <c r="CG636" s="31"/>
      <c r="CH636" s="31"/>
      <c r="CI636" s="31"/>
      <c r="CJ636" s="31"/>
      <c r="CK636" s="31"/>
      <c r="CL636" s="31"/>
      <c r="CM636" s="31"/>
      <c r="CN636" s="31"/>
      <c r="CO636" s="31"/>
      <c r="CP636" s="31"/>
      <c r="CQ636" s="31"/>
      <c r="CR636" s="31"/>
      <c r="CS636" s="31"/>
      <c r="CT636" s="31"/>
      <c r="CU636" s="31"/>
      <c r="CV636" s="31"/>
      <c r="CW636" s="31"/>
      <c r="CX636" s="31"/>
    </row>
    <row r="637" spans="1:102" s="6" customFormat="1" ht="15" customHeight="1">
      <c r="A637" s="30"/>
      <c r="B637" s="82" t="s">
        <v>604</v>
      </c>
      <c r="C637" s="75"/>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c r="AR637" s="31"/>
      <c r="AS637" s="31"/>
      <c r="AT637" s="31"/>
      <c r="AU637" s="31"/>
      <c r="AV637" s="31"/>
      <c r="AW637" s="31"/>
      <c r="AX637" s="31"/>
      <c r="AY637" s="31"/>
      <c r="AZ637" s="31"/>
      <c r="BA637" s="31"/>
      <c r="BB637" s="31"/>
      <c r="BC637" s="31"/>
      <c r="BD637" s="31"/>
      <c r="BE637" s="31"/>
      <c r="BF637" s="31"/>
      <c r="BG637" s="31"/>
      <c r="BH637" s="31"/>
      <c r="BI637" s="31"/>
      <c r="BJ637" s="31"/>
      <c r="BK637" s="31"/>
      <c r="BL637" s="31"/>
      <c r="BM637" s="31"/>
      <c r="BN637" s="31"/>
      <c r="BO637" s="31"/>
      <c r="BP637" s="31"/>
      <c r="BQ637" s="31"/>
      <c r="BR637" s="31"/>
      <c r="BS637" s="31"/>
      <c r="BT637" s="31"/>
      <c r="BU637" s="31"/>
      <c r="BV637" s="31"/>
      <c r="BW637" s="31"/>
      <c r="BX637" s="31"/>
      <c r="BY637" s="31"/>
      <c r="BZ637" s="31"/>
      <c r="CA637" s="31"/>
      <c r="CB637" s="31"/>
      <c r="CC637" s="31"/>
      <c r="CD637" s="31"/>
      <c r="CE637" s="31"/>
      <c r="CF637" s="31"/>
      <c r="CG637" s="31"/>
      <c r="CH637" s="31"/>
      <c r="CI637" s="31"/>
      <c r="CJ637" s="31"/>
      <c r="CK637" s="31"/>
      <c r="CL637" s="31"/>
      <c r="CM637" s="31"/>
      <c r="CN637" s="31"/>
      <c r="CO637" s="31"/>
      <c r="CP637" s="31"/>
      <c r="CQ637" s="31"/>
      <c r="CR637" s="31"/>
      <c r="CS637" s="31"/>
      <c r="CT637" s="31"/>
      <c r="CU637" s="31"/>
      <c r="CV637" s="31"/>
      <c r="CW637" s="31"/>
      <c r="CX637" s="31"/>
    </row>
    <row r="638" spans="1:102" s="6" customFormat="1" ht="15" customHeight="1">
      <c r="A638" s="30"/>
      <c r="B638" s="82" t="s">
        <v>605</v>
      </c>
      <c r="C638" s="75"/>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c r="AU638" s="31"/>
      <c r="AV638" s="31"/>
      <c r="AW638" s="31"/>
      <c r="AX638" s="31"/>
      <c r="AY638" s="31"/>
      <c r="AZ638" s="31"/>
      <c r="BA638" s="31"/>
      <c r="BB638" s="31"/>
      <c r="BC638" s="31"/>
      <c r="BD638" s="31"/>
      <c r="BE638" s="31"/>
      <c r="BF638" s="31"/>
      <c r="BG638" s="31"/>
      <c r="BH638" s="31"/>
      <c r="BI638" s="31"/>
      <c r="BJ638" s="31"/>
      <c r="BK638" s="31"/>
      <c r="BL638" s="31"/>
      <c r="BM638" s="31"/>
      <c r="BN638" s="31"/>
      <c r="BO638" s="31"/>
      <c r="BP638" s="31"/>
      <c r="BQ638" s="31"/>
      <c r="BR638" s="31"/>
      <c r="BS638" s="31"/>
      <c r="BT638" s="31"/>
      <c r="BU638" s="31"/>
      <c r="BV638" s="31"/>
      <c r="BW638" s="31"/>
      <c r="BX638" s="31"/>
      <c r="BY638" s="31"/>
      <c r="BZ638" s="31"/>
      <c r="CA638" s="31"/>
      <c r="CB638" s="31"/>
      <c r="CC638" s="31"/>
      <c r="CD638" s="31"/>
      <c r="CE638" s="31"/>
      <c r="CF638" s="31"/>
      <c r="CG638" s="31"/>
      <c r="CH638" s="31"/>
      <c r="CI638" s="31"/>
      <c r="CJ638" s="31"/>
      <c r="CK638" s="31"/>
      <c r="CL638" s="31"/>
      <c r="CM638" s="31"/>
      <c r="CN638" s="31"/>
      <c r="CO638" s="31"/>
      <c r="CP638" s="31"/>
      <c r="CQ638" s="31"/>
      <c r="CR638" s="31"/>
      <c r="CS638" s="31"/>
      <c r="CT638" s="31"/>
      <c r="CU638" s="31"/>
      <c r="CV638" s="31"/>
      <c r="CW638" s="31"/>
      <c r="CX638" s="31"/>
    </row>
    <row r="639" spans="1:102" s="6" customFormat="1" ht="15" customHeight="1">
      <c r="A639" s="67" t="s">
        <v>38</v>
      </c>
      <c r="B639" s="67" t="s">
        <v>606</v>
      </c>
      <c r="C639" s="75" t="s">
        <v>305</v>
      </c>
      <c r="D639" s="6">
        <v>1</v>
      </c>
      <c r="F639" s="81">
        <f>D639*E639</f>
        <v>0</v>
      </c>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c r="AU639" s="31"/>
      <c r="AV639" s="31"/>
      <c r="AW639" s="31"/>
      <c r="AX639" s="31"/>
      <c r="AY639" s="31"/>
      <c r="AZ639" s="31"/>
      <c r="BA639" s="31"/>
      <c r="BB639" s="31"/>
      <c r="BC639" s="31"/>
      <c r="BD639" s="31"/>
      <c r="BE639" s="31"/>
      <c r="BF639" s="31"/>
      <c r="BG639" s="31"/>
      <c r="BH639" s="31"/>
      <c r="BI639" s="31"/>
      <c r="BJ639" s="31"/>
      <c r="BK639" s="31"/>
      <c r="BL639" s="31"/>
      <c r="BM639" s="31"/>
      <c r="BN639" s="31"/>
      <c r="BO639" s="31"/>
      <c r="BP639" s="31"/>
      <c r="BQ639" s="31"/>
      <c r="BR639" s="31"/>
      <c r="BS639" s="31"/>
      <c r="BT639" s="31"/>
      <c r="BU639" s="31"/>
      <c r="BV639" s="31"/>
      <c r="BW639" s="31"/>
      <c r="BX639" s="31"/>
      <c r="BY639" s="31"/>
      <c r="BZ639" s="31"/>
      <c r="CA639" s="31"/>
      <c r="CB639" s="31"/>
      <c r="CC639" s="31"/>
      <c r="CD639" s="31"/>
      <c r="CE639" s="31"/>
      <c r="CF639" s="31"/>
      <c r="CG639" s="31"/>
      <c r="CH639" s="31"/>
      <c r="CI639" s="31"/>
      <c r="CJ639" s="31"/>
      <c r="CK639" s="31"/>
      <c r="CL639" s="31"/>
      <c r="CM639" s="31"/>
      <c r="CN639" s="31"/>
      <c r="CO639" s="31"/>
      <c r="CP639" s="31"/>
      <c r="CQ639" s="31"/>
      <c r="CR639" s="31"/>
      <c r="CS639" s="31"/>
      <c r="CT639" s="31"/>
      <c r="CU639" s="31"/>
      <c r="CV639" s="31"/>
      <c r="CW639" s="31"/>
      <c r="CX639" s="31"/>
    </row>
    <row r="640" spans="1:102" s="6" customFormat="1" ht="24" customHeight="1">
      <c r="A640" s="30"/>
      <c r="B640" s="107" t="s">
        <v>607</v>
      </c>
      <c r="C640" s="75"/>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c r="AR640" s="31"/>
      <c r="AS640" s="31"/>
      <c r="AT640" s="31"/>
      <c r="AU640" s="31"/>
      <c r="AV640" s="31"/>
      <c r="AW640" s="31"/>
      <c r="AX640" s="31"/>
      <c r="AY640" s="31"/>
      <c r="AZ640" s="31"/>
      <c r="BA640" s="31"/>
      <c r="BB640" s="31"/>
      <c r="BC640" s="31"/>
      <c r="BD640" s="31"/>
      <c r="BE640" s="31"/>
      <c r="BF640" s="31"/>
      <c r="BG640" s="31"/>
      <c r="BH640" s="31"/>
      <c r="BI640" s="31"/>
      <c r="BJ640" s="31"/>
      <c r="BK640" s="31"/>
      <c r="BL640" s="31"/>
      <c r="BM640" s="31"/>
      <c r="BN640" s="31"/>
      <c r="BO640" s="31"/>
      <c r="BP640" s="31"/>
      <c r="BQ640" s="31"/>
      <c r="BR640" s="31"/>
      <c r="BS640" s="31"/>
      <c r="BT640" s="31"/>
      <c r="BU640" s="31"/>
      <c r="BV640" s="31"/>
      <c r="BW640" s="31"/>
      <c r="BX640" s="31"/>
      <c r="BY640" s="31"/>
      <c r="BZ640" s="31"/>
      <c r="CA640" s="31"/>
      <c r="CB640" s="31"/>
      <c r="CC640" s="31"/>
      <c r="CD640" s="31"/>
      <c r="CE640" s="31"/>
      <c r="CF640" s="31"/>
      <c r="CG640" s="31"/>
      <c r="CH640" s="31"/>
      <c r="CI640" s="31"/>
      <c r="CJ640" s="31"/>
      <c r="CK640" s="31"/>
      <c r="CL640" s="31"/>
      <c r="CM640" s="31"/>
      <c r="CN640" s="31"/>
      <c r="CO640" s="31"/>
      <c r="CP640" s="31"/>
      <c r="CQ640" s="31"/>
      <c r="CR640" s="31"/>
      <c r="CS640" s="31"/>
      <c r="CT640" s="31"/>
      <c r="CU640" s="31"/>
      <c r="CV640" s="31"/>
      <c r="CW640" s="31"/>
      <c r="CX640" s="31"/>
    </row>
    <row r="641" spans="1:102" s="6" customFormat="1" ht="15" customHeight="1">
      <c r="A641" s="30"/>
      <c r="B641" s="128" t="s">
        <v>608</v>
      </c>
      <c r="C641" s="75"/>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c r="AR641" s="31"/>
      <c r="AS641" s="31"/>
      <c r="AT641" s="31"/>
      <c r="AU641" s="31"/>
      <c r="AV641" s="31"/>
      <c r="AW641" s="31"/>
      <c r="AX641" s="31"/>
      <c r="AY641" s="31"/>
      <c r="AZ641" s="31"/>
      <c r="BA641" s="31"/>
      <c r="BB641" s="31"/>
      <c r="BC641" s="31"/>
      <c r="BD641" s="31"/>
      <c r="BE641" s="31"/>
      <c r="BF641" s="31"/>
      <c r="BG641" s="31"/>
      <c r="BH641" s="31"/>
      <c r="BI641" s="31"/>
      <c r="BJ641" s="31"/>
      <c r="BK641" s="31"/>
      <c r="BL641" s="31"/>
      <c r="BM641" s="31"/>
      <c r="BN641" s="31"/>
      <c r="BO641" s="31"/>
      <c r="BP641" s="31"/>
      <c r="BQ641" s="31"/>
      <c r="BR641" s="31"/>
      <c r="BS641" s="31"/>
      <c r="BT641" s="31"/>
      <c r="BU641" s="31"/>
      <c r="BV641" s="31"/>
      <c r="BW641" s="31"/>
      <c r="BX641" s="31"/>
      <c r="BY641" s="31"/>
      <c r="BZ641" s="31"/>
      <c r="CA641" s="31"/>
      <c r="CB641" s="31"/>
      <c r="CC641" s="31"/>
      <c r="CD641" s="31"/>
      <c r="CE641" s="31"/>
      <c r="CF641" s="31"/>
      <c r="CG641" s="31"/>
      <c r="CH641" s="31"/>
      <c r="CI641" s="31"/>
      <c r="CJ641" s="31"/>
      <c r="CK641" s="31"/>
      <c r="CL641" s="31"/>
      <c r="CM641" s="31"/>
      <c r="CN641" s="31"/>
      <c r="CO641" s="31"/>
      <c r="CP641" s="31"/>
      <c r="CQ641" s="31"/>
      <c r="CR641" s="31"/>
      <c r="CS641" s="31"/>
      <c r="CT641" s="31"/>
      <c r="CU641" s="31"/>
      <c r="CV641" s="31"/>
      <c r="CW641" s="31"/>
      <c r="CX641" s="31"/>
    </row>
    <row r="642" spans="1:102" s="6" customFormat="1" ht="15" customHeight="1">
      <c r="A642" s="30"/>
      <c r="B642" s="128" t="s">
        <v>609</v>
      </c>
      <c r="C642" s="75"/>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c r="AU642" s="31"/>
      <c r="AV642" s="31"/>
      <c r="AW642" s="31"/>
      <c r="AX642" s="31"/>
      <c r="AY642" s="31"/>
      <c r="AZ642" s="31"/>
      <c r="BA642" s="31"/>
      <c r="BB642" s="31"/>
      <c r="BC642" s="31"/>
      <c r="BD642" s="31"/>
      <c r="BE642" s="31"/>
      <c r="BF642" s="31"/>
      <c r="BG642" s="31"/>
      <c r="BH642" s="31"/>
      <c r="BI642" s="31"/>
      <c r="BJ642" s="31"/>
      <c r="BK642" s="31"/>
      <c r="BL642" s="31"/>
      <c r="BM642" s="31"/>
      <c r="BN642" s="31"/>
      <c r="BO642" s="31"/>
      <c r="BP642" s="31"/>
      <c r="BQ642" s="31"/>
      <c r="BR642" s="31"/>
      <c r="BS642" s="31"/>
      <c r="BT642" s="31"/>
      <c r="BU642" s="31"/>
      <c r="BV642" s="31"/>
      <c r="BW642" s="31"/>
      <c r="BX642" s="31"/>
      <c r="BY642" s="31"/>
      <c r="BZ642" s="31"/>
      <c r="CA642" s="31"/>
      <c r="CB642" s="31"/>
      <c r="CC642" s="31"/>
      <c r="CD642" s="31"/>
      <c r="CE642" s="31"/>
      <c r="CF642" s="31"/>
      <c r="CG642" s="31"/>
      <c r="CH642" s="31"/>
      <c r="CI642" s="31"/>
      <c r="CJ642" s="31"/>
      <c r="CK642" s="31"/>
      <c r="CL642" s="31"/>
      <c r="CM642" s="31"/>
      <c r="CN642" s="31"/>
      <c r="CO642" s="31"/>
      <c r="CP642" s="31"/>
      <c r="CQ642" s="31"/>
      <c r="CR642" s="31"/>
      <c r="CS642" s="31"/>
      <c r="CT642" s="31"/>
      <c r="CU642" s="31"/>
      <c r="CV642" s="31"/>
      <c r="CW642" s="31"/>
      <c r="CX642" s="31"/>
    </row>
    <row r="643" spans="1:102" s="6" customFormat="1" ht="15" customHeight="1">
      <c r="A643" s="30"/>
      <c r="B643" s="128" t="s">
        <v>610</v>
      </c>
      <c r="C643" s="75"/>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c r="AR643" s="31"/>
      <c r="AS643" s="31"/>
      <c r="AT643" s="31"/>
      <c r="AU643" s="31"/>
      <c r="AV643" s="31"/>
      <c r="AW643" s="31"/>
      <c r="AX643" s="31"/>
      <c r="AY643" s="31"/>
      <c r="AZ643" s="31"/>
      <c r="BA643" s="31"/>
      <c r="BB643" s="31"/>
      <c r="BC643" s="31"/>
      <c r="BD643" s="31"/>
      <c r="BE643" s="31"/>
      <c r="BF643" s="31"/>
      <c r="BG643" s="31"/>
      <c r="BH643" s="31"/>
      <c r="BI643" s="31"/>
      <c r="BJ643" s="31"/>
      <c r="BK643" s="31"/>
      <c r="BL643" s="31"/>
      <c r="BM643" s="31"/>
      <c r="BN643" s="31"/>
      <c r="BO643" s="31"/>
      <c r="BP643" s="31"/>
      <c r="BQ643" s="31"/>
      <c r="BR643" s="31"/>
      <c r="BS643" s="31"/>
      <c r="BT643" s="31"/>
      <c r="BU643" s="31"/>
      <c r="BV643" s="31"/>
      <c r="BW643" s="31"/>
      <c r="BX643" s="31"/>
      <c r="BY643" s="31"/>
      <c r="BZ643" s="31"/>
      <c r="CA643" s="31"/>
      <c r="CB643" s="31"/>
      <c r="CC643" s="31"/>
      <c r="CD643" s="31"/>
      <c r="CE643" s="31"/>
      <c r="CF643" s="31"/>
      <c r="CG643" s="31"/>
      <c r="CH643" s="31"/>
      <c r="CI643" s="31"/>
      <c r="CJ643" s="31"/>
      <c r="CK643" s="31"/>
      <c r="CL643" s="31"/>
      <c r="CM643" s="31"/>
      <c r="CN643" s="31"/>
      <c r="CO643" s="31"/>
      <c r="CP643" s="31"/>
      <c r="CQ643" s="31"/>
      <c r="CR643" s="31"/>
      <c r="CS643" s="31"/>
      <c r="CT643" s="31"/>
      <c r="CU643" s="31"/>
      <c r="CV643" s="31"/>
      <c r="CW643" s="31"/>
      <c r="CX643" s="31"/>
    </row>
    <row r="644" spans="1:102" s="6" customFormat="1" ht="15" customHeight="1">
      <c r="A644" s="30"/>
      <c r="B644" s="107" t="s">
        <v>611</v>
      </c>
      <c r="C644" s="75"/>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c r="AR644" s="31"/>
      <c r="AS644" s="31"/>
      <c r="AT644" s="31"/>
      <c r="AU644" s="31"/>
      <c r="AV644" s="31"/>
      <c r="AW644" s="31"/>
      <c r="AX644" s="31"/>
      <c r="AY644" s="31"/>
      <c r="AZ644" s="31"/>
      <c r="BA644" s="31"/>
      <c r="BB644" s="31"/>
      <c r="BC644" s="31"/>
      <c r="BD644" s="31"/>
      <c r="BE644" s="31"/>
      <c r="BF644" s="31"/>
      <c r="BG644" s="31"/>
      <c r="BH644" s="31"/>
      <c r="BI644" s="31"/>
      <c r="BJ644" s="31"/>
      <c r="BK644" s="31"/>
      <c r="BL644" s="31"/>
      <c r="BM644" s="31"/>
      <c r="BN644" s="31"/>
      <c r="BO644" s="31"/>
      <c r="BP644" s="31"/>
      <c r="BQ644" s="31"/>
      <c r="BR644" s="31"/>
      <c r="BS644" s="31"/>
      <c r="BT644" s="31"/>
      <c r="BU644" s="31"/>
      <c r="BV644" s="31"/>
      <c r="BW644" s="31"/>
      <c r="BX644" s="31"/>
      <c r="BY644" s="31"/>
      <c r="BZ644" s="31"/>
      <c r="CA644" s="31"/>
      <c r="CB644" s="31"/>
      <c r="CC644" s="31"/>
      <c r="CD644" s="31"/>
      <c r="CE644" s="31"/>
      <c r="CF644" s="31"/>
      <c r="CG644" s="31"/>
      <c r="CH644" s="31"/>
      <c r="CI644" s="31"/>
      <c r="CJ644" s="31"/>
      <c r="CK644" s="31"/>
      <c r="CL644" s="31"/>
      <c r="CM644" s="31"/>
      <c r="CN644" s="31"/>
      <c r="CO644" s="31"/>
      <c r="CP644" s="31"/>
      <c r="CQ644" s="31"/>
      <c r="CR644" s="31"/>
      <c r="CS644" s="31"/>
      <c r="CT644" s="31"/>
      <c r="CU644" s="31"/>
      <c r="CV644" s="31"/>
      <c r="CW644" s="31"/>
      <c r="CX644" s="31"/>
    </row>
    <row r="645" spans="1:102" s="6" customFormat="1" ht="24.6" customHeight="1">
      <c r="A645" s="30"/>
      <c r="B645" s="107" t="s">
        <v>612</v>
      </c>
      <c r="C645" s="75"/>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c r="AR645" s="31"/>
      <c r="AS645" s="31"/>
      <c r="AT645" s="31"/>
      <c r="AU645" s="31"/>
      <c r="AV645" s="31"/>
      <c r="AW645" s="31"/>
      <c r="AX645" s="31"/>
      <c r="AY645" s="31"/>
      <c r="AZ645" s="31"/>
      <c r="BA645" s="31"/>
      <c r="BB645" s="31"/>
      <c r="BC645" s="31"/>
      <c r="BD645" s="31"/>
      <c r="BE645" s="31"/>
      <c r="BF645" s="31"/>
      <c r="BG645" s="31"/>
      <c r="BH645" s="31"/>
      <c r="BI645" s="31"/>
      <c r="BJ645" s="31"/>
      <c r="BK645" s="31"/>
      <c r="BL645" s="31"/>
      <c r="BM645" s="31"/>
      <c r="BN645" s="31"/>
      <c r="BO645" s="31"/>
      <c r="BP645" s="31"/>
      <c r="BQ645" s="31"/>
      <c r="BR645" s="31"/>
      <c r="BS645" s="31"/>
      <c r="BT645" s="31"/>
      <c r="BU645" s="31"/>
      <c r="BV645" s="31"/>
      <c r="BW645" s="31"/>
      <c r="BX645" s="31"/>
      <c r="BY645" s="31"/>
      <c r="BZ645" s="31"/>
      <c r="CA645" s="31"/>
      <c r="CB645" s="31"/>
      <c r="CC645" s="31"/>
      <c r="CD645" s="31"/>
      <c r="CE645" s="31"/>
      <c r="CF645" s="31"/>
      <c r="CG645" s="31"/>
      <c r="CH645" s="31"/>
      <c r="CI645" s="31"/>
      <c r="CJ645" s="31"/>
      <c r="CK645" s="31"/>
      <c r="CL645" s="31"/>
      <c r="CM645" s="31"/>
      <c r="CN645" s="31"/>
      <c r="CO645" s="31"/>
      <c r="CP645" s="31"/>
      <c r="CQ645" s="31"/>
      <c r="CR645" s="31"/>
      <c r="CS645" s="31"/>
      <c r="CT645" s="31"/>
      <c r="CU645" s="31"/>
      <c r="CV645" s="31"/>
      <c r="CW645" s="31"/>
      <c r="CX645" s="31"/>
    </row>
    <row r="646" spans="1:102" s="6" customFormat="1" ht="15" customHeight="1">
      <c r="A646" s="67" t="s">
        <v>40</v>
      </c>
      <c r="B646" s="67" t="s">
        <v>613</v>
      </c>
      <c r="C646" s="75" t="s">
        <v>305</v>
      </c>
      <c r="D646" s="6">
        <v>1</v>
      </c>
      <c r="F646" s="81">
        <f>D646*E646</f>
        <v>0</v>
      </c>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c r="AU646" s="31"/>
      <c r="AV646" s="31"/>
      <c r="AW646" s="31"/>
      <c r="AX646" s="31"/>
      <c r="AY646" s="31"/>
      <c r="AZ646" s="31"/>
      <c r="BA646" s="31"/>
      <c r="BB646" s="31"/>
      <c r="BC646" s="31"/>
      <c r="BD646" s="31"/>
      <c r="BE646" s="31"/>
      <c r="BF646" s="31"/>
      <c r="BG646" s="31"/>
      <c r="BH646" s="31"/>
      <c r="BI646" s="31"/>
      <c r="BJ646" s="31"/>
      <c r="BK646" s="31"/>
      <c r="BL646" s="31"/>
      <c r="BM646" s="31"/>
      <c r="BN646" s="31"/>
      <c r="BO646" s="31"/>
      <c r="BP646" s="31"/>
      <c r="BQ646" s="31"/>
      <c r="BR646" s="31"/>
      <c r="BS646" s="31"/>
      <c r="BT646" s="31"/>
      <c r="BU646" s="31"/>
      <c r="BV646" s="31"/>
      <c r="BW646" s="31"/>
      <c r="BX646" s="31"/>
      <c r="BY646" s="31"/>
      <c r="BZ646" s="31"/>
      <c r="CA646" s="31"/>
      <c r="CB646" s="31"/>
      <c r="CC646" s="31"/>
      <c r="CD646" s="31"/>
      <c r="CE646" s="31"/>
      <c r="CF646" s="31"/>
      <c r="CG646" s="31"/>
      <c r="CH646" s="31"/>
      <c r="CI646" s="31"/>
      <c r="CJ646" s="31"/>
      <c r="CK646" s="31"/>
      <c r="CL646" s="31"/>
      <c r="CM646" s="31"/>
      <c r="CN646" s="31"/>
      <c r="CO646" s="31"/>
      <c r="CP646" s="31"/>
      <c r="CQ646" s="31"/>
      <c r="CR646" s="31"/>
      <c r="CS646" s="31"/>
      <c r="CT646" s="31"/>
      <c r="CU646" s="31"/>
      <c r="CV646" s="31"/>
      <c r="CW646" s="31"/>
      <c r="CX646" s="31"/>
    </row>
    <row r="647" spans="1:102" s="6" customFormat="1" ht="30" customHeight="1">
      <c r="A647" s="30"/>
      <c r="B647" s="107" t="s">
        <v>614</v>
      </c>
      <c r="C647" s="75"/>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c r="AR647" s="31"/>
      <c r="AS647" s="31"/>
      <c r="AT647" s="31"/>
      <c r="AU647" s="31"/>
      <c r="AV647" s="31"/>
      <c r="AW647" s="31"/>
      <c r="AX647" s="31"/>
      <c r="AY647" s="31"/>
      <c r="AZ647" s="31"/>
      <c r="BA647" s="31"/>
      <c r="BB647" s="31"/>
      <c r="BC647" s="31"/>
      <c r="BD647" s="31"/>
      <c r="BE647" s="31"/>
      <c r="BF647" s="31"/>
      <c r="BG647" s="31"/>
      <c r="BH647" s="31"/>
      <c r="BI647" s="31"/>
      <c r="BJ647" s="31"/>
      <c r="BK647" s="31"/>
      <c r="BL647" s="31"/>
      <c r="BM647" s="31"/>
      <c r="BN647" s="31"/>
      <c r="BO647" s="31"/>
      <c r="BP647" s="31"/>
      <c r="BQ647" s="31"/>
      <c r="BR647" s="31"/>
      <c r="BS647" s="31"/>
      <c r="BT647" s="31"/>
      <c r="BU647" s="31"/>
      <c r="BV647" s="31"/>
      <c r="BW647" s="31"/>
      <c r="BX647" s="31"/>
      <c r="BY647" s="31"/>
      <c r="BZ647" s="31"/>
      <c r="CA647" s="31"/>
      <c r="CB647" s="31"/>
      <c r="CC647" s="31"/>
      <c r="CD647" s="31"/>
      <c r="CE647" s="31"/>
      <c r="CF647" s="31"/>
      <c r="CG647" s="31"/>
      <c r="CH647" s="31"/>
      <c r="CI647" s="31"/>
      <c r="CJ647" s="31"/>
      <c r="CK647" s="31"/>
      <c r="CL647" s="31"/>
      <c r="CM647" s="31"/>
      <c r="CN647" s="31"/>
      <c r="CO647" s="31"/>
      <c r="CP647" s="31"/>
      <c r="CQ647" s="31"/>
      <c r="CR647" s="31"/>
      <c r="CS647" s="31"/>
      <c r="CT647" s="31"/>
      <c r="CU647" s="31"/>
      <c r="CV647" s="31"/>
      <c r="CW647" s="31"/>
      <c r="CX647" s="31"/>
    </row>
    <row r="648" spans="1:102" s="6" customFormat="1" ht="27" customHeight="1">
      <c r="A648" s="30"/>
      <c r="B648" s="128" t="s">
        <v>612</v>
      </c>
      <c r="C648" s="75"/>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c r="AR648" s="31"/>
      <c r="AS648" s="31"/>
      <c r="AT648" s="31"/>
      <c r="AU648" s="31"/>
      <c r="AV648" s="31"/>
      <c r="AW648" s="31"/>
      <c r="AX648" s="31"/>
      <c r="AY648" s="31"/>
      <c r="AZ648" s="31"/>
      <c r="BA648" s="31"/>
      <c r="BB648" s="31"/>
      <c r="BC648" s="31"/>
      <c r="BD648" s="31"/>
      <c r="BE648" s="31"/>
      <c r="BF648" s="31"/>
      <c r="BG648" s="31"/>
      <c r="BH648" s="31"/>
      <c r="BI648" s="31"/>
      <c r="BJ648" s="31"/>
      <c r="BK648" s="31"/>
      <c r="BL648" s="31"/>
      <c r="BM648" s="31"/>
      <c r="BN648" s="31"/>
      <c r="BO648" s="31"/>
      <c r="BP648" s="31"/>
      <c r="BQ648" s="31"/>
      <c r="BR648" s="31"/>
      <c r="BS648" s="31"/>
      <c r="BT648" s="31"/>
      <c r="BU648" s="31"/>
      <c r="BV648" s="31"/>
      <c r="BW648" s="31"/>
      <c r="BX648" s="31"/>
      <c r="BY648" s="31"/>
      <c r="BZ648" s="31"/>
      <c r="CA648" s="31"/>
      <c r="CB648" s="31"/>
      <c r="CC648" s="31"/>
      <c r="CD648" s="31"/>
      <c r="CE648" s="31"/>
      <c r="CF648" s="31"/>
      <c r="CG648" s="31"/>
      <c r="CH648" s="31"/>
      <c r="CI648" s="31"/>
      <c r="CJ648" s="31"/>
      <c r="CK648" s="31"/>
      <c r="CL648" s="31"/>
      <c r="CM648" s="31"/>
      <c r="CN648" s="31"/>
      <c r="CO648" s="31"/>
      <c r="CP648" s="31"/>
      <c r="CQ648" s="31"/>
      <c r="CR648" s="31"/>
      <c r="CS648" s="31"/>
      <c r="CT648" s="31"/>
      <c r="CU648" s="31"/>
      <c r="CV648" s="31"/>
      <c r="CW648" s="31"/>
      <c r="CX648" s="31"/>
    </row>
    <row r="649" spans="1:102" s="6" customFormat="1" ht="15" customHeight="1">
      <c r="A649" s="67" t="s">
        <v>42</v>
      </c>
      <c r="B649" s="67" t="s">
        <v>615</v>
      </c>
      <c r="C649" s="75" t="s">
        <v>305</v>
      </c>
      <c r="D649" s="6">
        <v>1</v>
      </c>
      <c r="F649" s="81">
        <f>D649*E649</f>
        <v>0</v>
      </c>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c r="BE649" s="31"/>
      <c r="BF649" s="31"/>
      <c r="BG649" s="31"/>
      <c r="BH649" s="31"/>
      <c r="BI649" s="31"/>
      <c r="BJ649" s="31"/>
      <c r="BK649" s="31"/>
      <c r="BL649" s="31"/>
      <c r="BM649" s="31"/>
      <c r="BN649" s="31"/>
      <c r="BO649" s="31"/>
      <c r="BP649" s="31"/>
      <c r="BQ649" s="31"/>
      <c r="BR649" s="31"/>
      <c r="BS649" s="31"/>
      <c r="BT649" s="31"/>
      <c r="BU649" s="31"/>
      <c r="BV649" s="31"/>
      <c r="BW649" s="31"/>
      <c r="BX649" s="31"/>
      <c r="BY649" s="31"/>
      <c r="BZ649" s="31"/>
      <c r="CA649" s="31"/>
      <c r="CB649" s="31"/>
      <c r="CC649" s="31"/>
      <c r="CD649" s="31"/>
      <c r="CE649" s="31"/>
      <c r="CF649" s="31"/>
      <c r="CG649" s="31"/>
      <c r="CH649" s="31"/>
      <c r="CI649" s="31"/>
      <c r="CJ649" s="31"/>
      <c r="CK649" s="31"/>
      <c r="CL649" s="31"/>
      <c r="CM649" s="31"/>
      <c r="CN649" s="31"/>
      <c r="CO649" s="31"/>
      <c r="CP649" s="31"/>
      <c r="CQ649" s="31"/>
      <c r="CR649" s="31"/>
      <c r="CS649" s="31"/>
      <c r="CT649" s="31"/>
      <c r="CU649" s="31"/>
      <c r="CV649" s="31"/>
      <c r="CW649" s="31"/>
      <c r="CX649" s="31"/>
    </row>
    <row r="650" spans="1:102" s="6" customFormat="1" ht="15.75" customHeight="1">
      <c r="A650" s="30"/>
      <c r="B650" s="107" t="s">
        <v>616</v>
      </c>
      <c r="C650" s="75"/>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c r="AR650" s="31"/>
      <c r="AS650" s="31"/>
      <c r="AT650" s="31"/>
      <c r="AU650" s="31"/>
      <c r="AV650" s="31"/>
      <c r="AW650" s="31"/>
      <c r="AX650" s="31"/>
      <c r="AY650" s="31"/>
      <c r="AZ650" s="31"/>
      <c r="BA650" s="31"/>
      <c r="BB650" s="31"/>
      <c r="BC650" s="31"/>
      <c r="BD650" s="31"/>
      <c r="BE650" s="31"/>
      <c r="BF650" s="31"/>
      <c r="BG650" s="31"/>
      <c r="BH650" s="31"/>
      <c r="BI650" s="31"/>
      <c r="BJ650" s="31"/>
      <c r="BK650" s="31"/>
      <c r="BL650" s="31"/>
      <c r="BM650" s="31"/>
      <c r="BN650" s="31"/>
      <c r="BO650" s="31"/>
      <c r="BP650" s="31"/>
      <c r="BQ650" s="31"/>
      <c r="BR650" s="31"/>
      <c r="BS650" s="31"/>
      <c r="BT650" s="31"/>
      <c r="BU650" s="31"/>
      <c r="BV650" s="31"/>
      <c r="BW650" s="31"/>
      <c r="BX650" s="31"/>
      <c r="BY650" s="31"/>
      <c r="BZ650" s="31"/>
      <c r="CA650" s="31"/>
      <c r="CB650" s="31"/>
      <c r="CC650" s="31"/>
      <c r="CD650" s="31"/>
      <c r="CE650" s="31"/>
      <c r="CF650" s="31"/>
      <c r="CG650" s="31"/>
      <c r="CH650" s="31"/>
      <c r="CI650" s="31"/>
      <c r="CJ650" s="31"/>
      <c r="CK650" s="31"/>
      <c r="CL650" s="31"/>
      <c r="CM650" s="31"/>
      <c r="CN650" s="31"/>
      <c r="CO650" s="31"/>
      <c r="CP650" s="31"/>
      <c r="CQ650" s="31"/>
      <c r="CR650" s="31"/>
      <c r="CS650" s="31"/>
      <c r="CT650" s="31"/>
      <c r="CU650" s="31"/>
      <c r="CV650" s="31"/>
      <c r="CW650" s="31"/>
      <c r="CX650" s="31"/>
    </row>
    <row r="651" spans="1:102" s="6" customFormat="1" ht="27" customHeight="1">
      <c r="A651" s="30"/>
      <c r="B651" s="128" t="s">
        <v>612</v>
      </c>
      <c r="C651" s="75"/>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c r="AU651" s="31"/>
      <c r="AV651" s="31"/>
      <c r="AW651" s="31"/>
      <c r="AX651" s="31"/>
      <c r="AY651" s="31"/>
      <c r="AZ651" s="31"/>
      <c r="BA651" s="31"/>
      <c r="BB651" s="31"/>
      <c r="BC651" s="31"/>
      <c r="BD651" s="31"/>
      <c r="BE651" s="31"/>
      <c r="BF651" s="31"/>
      <c r="BG651" s="31"/>
      <c r="BH651" s="31"/>
      <c r="BI651" s="31"/>
      <c r="BJ651" s="31"/>
      <c r="BK651" s="31"/>
      <c r="BL651" s="31"/>
      <c r="BM651" s="31"/>
      <c r="BN651" s="31"/>
      <c r="BO651" s="31"/>
      <c r="BP651" s="31"/>
      <c r="BQ651" s="31"/>
      <c r="BR651" s="31"/>
      <c r="BS651" s="31"/>
      <c r="BT651" s="31"/>
      <c r="BU651" s="31"/>
      <c r="BV651" s="31"/>
      <c r="BW651" s="31"/>
      <c r="BX651" s="31"/>
      <c r="BY651" s="31"/>
      <c r="BZ651" s="31"/>
      <c r="CA651" s="31"/>
      <c r="CB651" s="31"/>
      <c r="CC651" s="31"/>
      <c r="CD651" s="31"/>
      <c r="CE651" s="31"/>
      <c r="CF651" s="31"/>
      <c r="CG651" s="31"/>
      <c r="CH651" s="31"/>
      <c r="CI651" s="31"/>
      <c r="CJ651" s="31"/>
      <c r="CK651" s="31"/>
      <c r="CL651" s="31"/>
      <c r="CM651" s="31"/>
      <c r="CN651" s="31"/>
      <c r="CO651" s="31"/>
      <c r="CP651" s="31"/>
      <c r="CQ651" s="31"/>
      <c r="CR651" s="31"/>
      <c r="CS651" s="31"/>
      <c r="CT651" s="31"/>
      <c r="CU651" s="31"/>
      <c r="CV651" s="31"/>
      <c r="CW651" s="31"/>
      <c r="CX651" s="31"/>
    </row>
    <row r="652" spans="1:102" s="31" customFormat="1" ht="15" customHeight="1">
      <c r="A652" s="67" t="s">
        <v>45</v>
      </c>
      <c r="B652" s="67" t="s">
        <v>617</v>
      </c>
      <c r="C652" s="75" t="s">
        <v>305</v>
      </c>
      <c r="D652" s="6">
        <v>1</v>
      </c>
      <c r="E652" s="6"/>
      <c r="F652" s="129">
        <f>D652*E652</f>
        <v>0</v>
      </c>
    </row>
    <row r="653" spans="1:102" s="31" customFormat="1" ht="29.45" customHeight="1">
      <c r="A653" s="30"/>
      <c r="B653" s="107" t="s">
        <v>618</v>
      </c>
      <c r="C653" s="75"/>
      <c r="D653" s="6"/>
      <c r="E653" s="6"/>
      <c r="F653" s="6"/>
    </row>
    <row r="654" spans="1:102" s="31" customFormat="1" ht="15" customHeight="1">
      <c r="A654" s="67" t="s">
        <v>48</v>
      </c>
      <c r="B654" s="67" t="s">
        <v>439</v>
      </c>
      <c r="C654" s="75"/>
      <c r="D654" s="6"/>
      <c r="E654" s="6"/>
      <c r="F654" s="6"/>
    </row>
    <row r="655" spans="1:102" s="31" customFormat="1" ht="36.75" customHeight="1">
      <c r="A655" s="30"/>
      <c r="B655" s="107" t="s">
        <v>440</v>
      </c>
      <c r="C655" s="75"/>
      <c r="D655" s="6"/>
      <c r="E655" s="6"/>
      <c r="F655" s="6"/>
    </row>
    <row r="656" spans="1:102" s="31" customFormat="1" ht="15" customHeight="1">
      <c r="A656" s="30" t="s">
        <v>619</v>
      </c>
      <c r="B656" s="30" t="s">
        <v>441</v>
      </c>
      <c r="C656" s="75" t="s">
        <v>103</v>
      </c>
      <c r="D656" s="6">
        <v>17</v>
      </c>
      <c r="E656" s="6"/>
      <c r="F656" s="81">
        <f>D656*E656</f>
        <v>0</v>
      </c>
    </row>
    <row r="657" spans="1:102" s="31" customFormat="1" ht="15" customHeight="1">
      <c r="A657" s="30" t="s">
        <v>620</v>
      </c>
      <c r="B657" s="30" t="s">
        <v>443</v>
      </c>
      <c r="C657" s="75" t="s">
        <v>103</v>
      </c>
      <c r="D657" s="6">
        <v>20</v>
      </c>
      <c r="E657" s="6"/>
      <c r="F657" s="81">
        <f>D657*E657</f>
        <v>0</v>
      </c>
      <c r="G657" s="64"/>
      <c r="H657" s="64"/>
    </row>
    <row r="658" spans="1:102" s="31" customFormat="1" ht="15" customHeight="1">
      <c r="A658" s="30" t="s">
        <v>621</v>
      </c>
      <c r="B658" s="30" t="s">
        <v>445</v>
      </c>
      <c r="C658" s="75" t="s">
        <v>103</v>
      </c>
      <c r="D658" s="6">
        <v>27</v>
      </c>
      <c r="E658" s="6"/>
      <c r="F658" s="81">
        <f>D658*E658</f>
        <v>0</v>
      </c>
      <c r="G658" s="64"/>
      <c r="H658" s="64"/>
    </row>
    <row r="659" spans="1:102" s="31" customFormat="1" ht="15" customHeight="1">
      <c r="A659" s="30" t="s">
        <v>622</v>
      </c>
      <c r="B659" s="30" t="s">
        <v>447</v>
      </c>
      <c r="C659" s="75" t="s">
        <v>103</v>
      </c>
      <c r="D659" s="6">
        <v>81</v>
      </c>
      <c r="E659" s="6"/>
      <c r="F659" s="81">
        <f>D659*E659</f>
        <v>0</v>
      </c>
      <c r="G659" s="64"/>
      <c r="H659" s="64"/>
    </row>
    <row r="660" spans="1:102" s="6" customFormat="1" ht="15" customHeight="1">
      <c r="A660" s="67" t="s">
        <v>50</v>
      </c>
      <c r="B660" s="67" t="s">
        <v>448</v>
      </c>
      <c r="C660" s="75" t="s">
        <v>123</v>
      </c>
      <c r="D660" s="6">
        <v>1</v>
      </c>
      <c r="F660" s="81">
        <f>D660*E660</f>
        <v>0</v>
      </c>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c r="AR660" s="31"/>
      <c r="AS660" s="31"/>
      <c r="AT660" s="31"/>
      <c r="AU660" s="31"/>
      <c r="AV660" s="31"/>
      <c r="AW660" s="31"/>
      <c r="AX660" s="31"/>
      <c r="AY660" s="31"/>
      <c r="AZ660" s="31"/>
      <c r="BA660" s="31"/>
      <c r="BB660" s="31"/>
      <c r="BC660" s="31"/>
      <c r="BD660" s="31"/>
      <c r="BE660" s="31"/>
      <c r="BF660" s="31"/>
      <c r="BG660" s="31"/>
      <c r="BH660" s="31"/>
      <c r="BI660" s="31"/>
      <c r="BJ660" s="31"/>
      <c r="BK660" s="31"/>
      <c r="BL660" s="31"/>
      <c r="BM660" s="31"/>
      <c r="BN660" s="31"/>
      <c r="BO660" s="31"/>
      <c r="BP660" s="31"/>
      <c r="BQ660" s="31"/>
      <c r="BR660" s="31"/>
      <c r="BS660" s="31"/>
      <c r="BT660" s="31"/>
      <c r="BU660" s="31"/>
      <c r="BV660" s="31"/>
      <c r="BW660" s="31"/>
      <c r="BX660" s="31"/>
      <c r="BY660" s="31"/>
      <c r="BZ660" s="31"/>
      <c r="CA660" s="31"/>
      <c r="CB660" s="31"/>
      <c r="CC660" s="31"/>
      <c r="CD660" s="31"/>
      <c r="CE660" s="31"/>
      <c r="CF660" s="31"/>
      <c r="CG660" s="31"/>
      <c r="CH660" s="31"/>
      <c r="CI660" s="31"/>
      <c r="CJ660" s="31"/>
      <c r="CK660" s="31"/>
      <c r="CL660" s="31"/>
      <c r="CM660" s="31"/>
      <c r="CN660" s="31"/>
      <c r="CO660" s="31"/>
      <c r="CP660" s="31"/>
      <c r="CQ660" s="31"/>
      <c r="CR660" s="31"/>
      <c r="CS660" s="31"/>
      <c r="CT660" s="31"/>
      <c r="CU660" s="31"/>
      <c r="CV660" s="31"/>
      <c r="CW660" s="31"/>
      <c r="CX660" s="31"/>
    </row>
    <row r="661" spans="1:102" s="6" customFormat="1" ht="25.9" customHeight="1">
      <c r="A661" s="30"/>
      <c r="B661" s="107" t="s">
        <v>449</v>
      </c>
      <c r="C661" s="75"/>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c r="AR661" s="31"/>
      <c r="AS661" s="31"/>
      <c r="AT661" s="31"/>
      <c r="AU661" s="31"/>
      <c r="AV661" s="31"/>
      <c r="AW661" s="31"/>
      <c r="AX661" s="31"/>
      <c r="AY661" s="31"/>
      <c r="AZ661" s="31"/>
      <c r="BA661" s="31"/>
      <c r="BB661" s="31"/>
      <c r="BC661" s="31"/>
      <c r="BD661" s="31"/>
      <c r="BE661" s="31"/>
      <c r="BF661" s="31"/>
      <c r="BG661" s="31"/>
      <c r="BH661" s="31"/>
      <c r="BI661" s="31"/>
      <c r="BJ661" s="31"/>
      <c r="BK661" s="31"/>
      <c r="BL661" s="31"/>
      <c r="BM661" s="31"/>
      <c r="BN661" s="31"/>
      <c r="BO661" s="31"/>
      <c r="BP661" s="31"/>
      <c r="BQ661" s="31"/>
      <c r="BR661" s="31"/>
      <c r="BS661" s="31"/>
      <c r="BT661" s="31"/>
      <c r="BU661" s="31"/>
      <c r="BV661" s="31"/>
      <c r="BW661" s="31"/>
      <c r="BX661" s="31"/>
      <c r="BY661" s="31"/>
      <c r="BZ661" s="31"/>
      <c r="CA661" s="31"/>
      <c r="CB661" s="31"/>
      <c r="CC661" s="31"/>
      <c r="CD661" s="31"/>
      <c r="CE661" s="31"/>
      <c r="CF661" s="31"/>
      <c r="CG661" s="31"/>
      <c r="CH661" s="31"/>
      <c r="CI661" s="31"/>
      <c r="CJ661" s="31"/>
      <c r="CK661" s="31"/>
      <c r="CL661" s="31"/>
      <c r="CM661" s="31"/>
      <c r="CN661" s="31"/>
      <c r="CO661" s="31"/>
      <c r="CP661" s="31"/>
      <c r="CQ661" s="31"/>
      <c r="CR661" s="31"/>
      <c r="CS661" s="31"/>
      <c r="CT661" s="31"/>
      <c r="CU661" s="31"/>
      <c r="CV661" s="31"/>
      <c r="CW661" s="31"/>
      <c r="CX661" s="31"/>
    </row>
    <row r="662" spans="1:102" s="64" customFormat="1" ht="15" customHeight="1">
      <c r="A662" s="68"/>
      <c r="B662" s="76" t="s">
        <v>73</v>
      </c>
      <c r="C662" s="109"/>
      <c r="D662" s="5"/>
      <c r="E662" s="5"/>
      <c r="F662" s="5">
        <f>SUM(F635:F661)</f>
        <v>0</v>
      </c>
    </row>
    <row r="663" spans="1:102" s="64" customFormat="1" ht="15" customHeight="1">
      <c r="A663" s="68"/>
      <c r="B663" s="76"/>
      <c r="C663" s="109"/>
      <c r="D663" s="5"/>
      <c r="E663" s="5"/>
      <c r="F663" s="5"/>
    </row>
    <row r="664" spans="1:102" s="64" customFormat="1" ht="15" customHeight="1">
      <c r="A664" s="67">
        <v>2</v>
      </c>
      <c r="B664" s="68" t="s">
        <v>450</v>
      </c>
      <c r="C664" s="48"/>
      <c r="D664" s="49"/>
      <c r="E664" s="49"/>
      <c r="F664" s="65"/>
    </row>
    <row r="665" spans="1:102" s="31" customFormat="1" ht="15" customHeight="1">
      <c r="A665" s="67" t="s">
        <v>84</v>
      </c>
      <c r="B665" s="67" t="s">
        <v>451</v>
      </c>
      <c r="C665" s="75"/>
      <c r="D665" s="6"/>
      <c r="E665" s="6"/>
      <c r="F665" s="6"/>
    </row>
    <row r="666" spans="1:102" s="31" customFormat="1" ht="48" customHeight="1">
      <c r="A666" s="30"/>
      <c r="B666" s="107" t="s">
        <v>452</v>
      </c>
      <c r="C666" s="75"/>
      <c r="D666" s="6"/>
      <c r="E666" s="6"/>
      <c r="F666" s="6"/>
    </row>
    <row r="667" spans="1:102" s="31" customFormat="1" ht="15" customHeight="1">
      <c r="A667" s="30" t="s">
        <v>132</v>
      </c>
      <c r="B667" s="30" t="s">
        <v>453</v>
      </c>
      <c r="C667" s="75" t="s">
        <v>103</v>
      </c>
      <c r="D667" s="6">
        <v>3</v>
      </c>
      <c r="E667" s="6"/>
      <c r="F667" s="81">
        <f t="shared" ref="F667:F672" si="25">D667*E667</f>
        <v>0</v>
      </c>
    </row>
    <row r="668" spans="1:102" s="31" customFormat="1" ht="15" customHeight="1">
      <c r="A668" s="30" t="s">
        <v>454</v>
      </c>
      <c r="B668" s="30" t="s">
        <v>623</v>
      </c>
      <c r="C668" s="75" t="s">
        <v>103</v>
      </c>
      <c r="D668" s="6">
        <v>28</v>
      </c>
      <c r="E668" s="6"/>
      <c r="F668" s="81">
        <f t="shared" si="25"/>
        <v>0</v>
      </c>
    </row>
    <row r="669" spans="1:102" s="31" customFormat="1" ht="15" customHeight="1">
      <c r="A669" s="30" t="s">
        <v>456</v>
      </c>
      <c r="B669" s="30" t="s">
        <v>455</v>
      </c>
      <c r="C669" s="75" t="s">
        <v>103</v>
      </c>
      <c r="D669" s="6">
        <v>27</v>
      </c>
      <c r="E669" s="6"/>
      <c r="F669" s="81">
        <f t="shared" si="25"/>
        <v>0</v>
      </c>
    </row>
    <row r="670" spans="1:102" s="31" customFormat="1" ht="15" customHeight="1">
      <c r="A670" s="30" t="s">
        <v>458</v>
      </c>
      <c r="B670" s="30" t="s">
        <v>457</v>
      </c>
      <c r="C670" s="75" t="s">
        <v>103</v>
      </c>
      <c r="D670" s="6">
        <v>33</v>
      </c>
      <c r="E670" s="6"/>
      <c r="F670" s="81">
        <f t="shared" si="25"/>
        <v>0</v>
      </c>
    </row>
    <row r="671" spans="1:102" s="31" customFormat="1" ht="15" customHeight="1">
      <c r="A671" s="30" t="s">
        <v>460</v>
      </c>
      <c r="B671" s="30" t="s">
        <v>624</v>
      </c>
      <c r="C671" s="75" t="s">
        <v>103</v>
      </c>
      <c r="D671" s="6">
        <v>15</v>
      </c>
      <c r="E671" s="6"/>
      <c r="F671" s="81">
        <f t="shared" si="25"/>
        <v>0</v>
      </c>
    </row>
    <row r="672" spans="1:102" s="31" customFormat="1" ht="15" customHeight="1">
      <c r="A672" s="30" t="s">
        <v>625</v>
      </c>
      <c r="B672" s="30" t="s">
        <v>461</v>
      </c>
      <c r="C672" s="75" t="s">
        <v>103</v>
      </c>
      <c r="D672" s="6">
        <v>12</v>
      </c>
      <c r="E672" s="6"/>
      <c r="F672" s="81">
        <f t="shared" si="25"/>
        <v>0</v>
      </c>
    </row>
    <row r="673" spans="1:102" s="64" customFormat="1" ht="15" customHeight="1">
      <c r="A673" s="68"/>
      <c r="B673" s="76" t="s">
        <v>97</v>
      </c>
      <c r="C673" s="109"/>
      <c r="D673" s="5"/>
      <c r="E673" s="5"/>
      <c r="F673" s="5">
        <f>SUM(F667:F672)</f>
        <v>0</v>
      </c>
    </row>
    <row r="674" spans="1:102" s="64" customFormat="1" ht="15" customHeight="1">
      <c r="A674" s="68"/>
      <c r="C674" s="77"/>
      <c r="D674" s="5"/>
      <c r="E674" s="6"/>
      <c r="F674" s="6"/>
    </row>
    <row r="675" spans="1:102" s="31" customFormat="1" ht="15" customHeight="1">
      <c r="A675" s="67">
        <v>3</v>
      </c>
      <c r="B675" s="68" t="s">
        <v>472</v>
      </c>
      <c r="C675" s="48"/>
      <c r="D675" s="49"/>
      <c r="E675" s="6"/>
      <c r="F675" s="6"/>
    </row>
    <row r="676" spans="1:102" s="31" customFormat="1" ht="15" customHeight="1">
      <c r="A676" s="67" t="s">
        <v>99</v>
      </c>
      <c r="B676" s="67" t="s">
        <v>473</v>
      </c>
      <c r="C676" s="75"/>
      <c r="D676" s="6"/>
      <c r="E676" s="6"/>
      <c r="F676" s="6"/>
    </row>
    <row r="677" spans="1:102" s="31" customFormat="1" ht="37.15" customHeight="1">
      <c r="A677" s="67"/>
      <c r="B677" s="107" t="s">
        <v>474</v>
      </c>
      <c r="C677" s="75"/>
      <c r="D677" s="6"/>
      <c r="E677" s="6"/>
      <c r="F677" s="6"/>
    </row>
    <row r="678" spans="1:102" s="31" customFormat="1" ht="15" customHeight="1">
      <c r="A678" s="30" t="s">
        <v>101</v>
      </c>
      <c r="B678" s="30" t="s">
        <v>626</v>
      </c>
      <c r="C678" s="75" t="s">
        <v>123</v>
      </c>
      <c r="D678" s="6">
        <v>3</v>
      </c>
      <c r="E678" s="6"/>
      <c r="F678" s="81">
        <f>D678*E678</f>
        <v>0</v>
      </c>
      <c r="G678" s="64"/>
      <c r="H678" s="64"/>
    </row>
    <row r="679" spans="1:102" s="31" customFormat="1" ht="15" customHeight="1">
      <c r="A679" s="30" t="s">
        <v>150</v>
      </c>
      <c r="B679" s="30" t="s">
        <v>475</v>
      </c>
      <c r="C679" s="75" t="s">
        <v>123</v>
      </c>
      <c r="D679" s="6">
        <v>5</v>
      </c>
      <c r="E679" s="6"/>
      <c r="F679" s="81">
        <f>D679*E679</f>
        <v>0</v>
      </c>
      <c r="G679" s="64"/>
      <c r="H679" s="64"/>
    </row>
    <row r="680" spans="1:102" s="31" customFormat="1" ht="15" customHeight="1">
      <c r="A680" s="30" t="s">
        <v>429</v>
      </c>
      <c r="B680" s="30" t="s">
        <v>477</v>
      </c>
      <c r="C680" s="75" t="s">
        <v>123</v>
      </c>
      <c r="D680" s="6">
        <v>9</v>
      </c>
      <c r="E680" s="6"/>
      <c r="F680" s="81">
        <f>D680*E680</f>
        <v>0</v>
      </c>
    </row>
    <row r="681" spans="1:102" s="31" customFormat="1" ht="15" customHeight="1">
      <c r="A681" s="30" t="s">
        <v>478</v>
      </c>
      <c r="B681" s="30" t="s">
        <v>479</v>
      </c>
      <c r="C681" s="75" t="s">
        <v>123</v>
      </c>
      <c r="D681" s="6">
        <v>9</v>
      </c>
      <c r="E681" s="6"/>
      <c r="F681" s="81">
        <f>D681*E681</f>
        <v>0</v>
      </c>
      <c r="G681" s="64"/>
      <c r="H681" s="64"/>
    </row>
    <row r="682" spans="1:102" s="64" customFormat="1" ht="15" customHeight="1">
      <c r="A682" s="68"/>
      <c r="B682" s="76" t="s">
        <v>108</v>
      </c>
      <c r="C682" s="109"/>
      <c r="D682" s="5"/>
      <c r="E682" s="5"/>
      <c r="F682" s="5">
        <f>SUM(F676:F681)</f>
        <v>0</v>
      </c>
    </row>
    <row r="683" spans="1:102" s="64" customFormat="1" ht="15" customHeight="1">
      <c r="A683" s="68"/>
      <c r="C683" s="77"/>
      <c r="D683" s="5"/>
      <c r="E683" s="6"/>
      <c r="F683" s="6"/>
    </row>
    <row r="684" spans="1:102" s="89" customFormat="1" ht="15" customHeight="1">
      <c r="A684" s="101"/>
      <c r="B684" s="102" t="s">
        <v>480</v>
      </c>
      <c r="C684" s="103"/>
      <c r="D684" s="104"/>
      <c r="E684" s="105"/>
      <c r="F684" s="105">
        <f>F682+F673+F662</f>
        <v>0</v>
      </c>
      <c r="G684" s="90"/>
      <c r="H684" s="90"/>
      <c r="I684" s="90"/>
      <c r="J684" s="90"/>
      <c r="K684" s="90"/>
      <c r="L684" s="90"/>
      <c r="M684" s="90"/>
      <c r="N684" s="90"/>
      <c r="O684" s="90"/>
      <c r="P684" s="90"/>
      <c r="Q684" s="90"/>
      <c r="R684" s="90"/>
      <c r="S684" s="90"/>
      <c r="T684" s="90"/>
      <c r="U684" s="90"/>
      <c r="V684" s="90"/>
      <c r="W684" s="90"/>
      <c r="X684" s="90"/>
      <c r="Y684" s="90"/>
      <c r="Z684" s="90"/>
      <c r="AA684" s="90"/>
      <c r="AB684" s="90"/>
      <c r="AC684" s="90"/>
      <c r="AD684" s="90"/>
      <c r="AE684" s="90"/>
      <c r="AF684" s="90"/>
      <c r="AG684" s="90"/>
      <c r="AH684" s="90"/>
      <c r="AI684" s="90"/>
      <c r="AJ684" s="90"/>
      <c r="AK684" s="90"/>
      <c r="AL684" s="90"/>
      <c r="AM684" s="90"/>
      <c r="AN684" s="90"/>
      <c r="AO684" s="90"/>
      <c r="AP684" s="90"/>
      <c r="AQ684" s="90"/>
      <c r="AR684" s="90"/>
      <c r="AS684" s="90"/>
      <c r="AT684" s="90"/>
      <c r="AU684" s="90"/>
      <c r="AV684" s="90"/>
      <c r="AW684" s="90"/>
      <c r="AX684" s="90"/>
      <c r="AY684" s="90"/>
      <c r="AZ684" s="90"/>
      <c r="BA684" s="90"/>
      <c r="BB684" s="90"/>
      <c r="BC684" s="90"/>
      <c r="BD684" s="90"/>
      <c r="BE684" s="90"/>
      <c r="BF684" s="90"/>
      <c r="BG684" s="90"/>
      <c r="BH684" s="90"/>
      <c r="BI684" s="90"/>
      <c r="BJ684" s="90"/>
      <c r="BK684" s="90"/>
      <c r="BL684" s="90"/>
      <c r="BM684" s="90"/>
      <c r="BN684" s="90"/>
      <c r="BO684" s="90"/>
      <c r="BP684" s="90"/>
      <c r="BQ684" s="90"/>
      <c r="BR684" s="90"/>
      <c r="BS684" s="90"/>
      <c r="BT684" s="90"/>
      <c r="BU684" s="90"/>
      <c r="BV684" s="90"/>
      <c r="BW684" s="90"/>
      <c r="BX684" s="90"/>
      <c r="BY684" s="90"/>
      <c r="BZ684" s="90"/>
      <c r="CA684" s="90"/>
      <c r="CB684" s="90"/>
      <c r="CC684" s="90"/>
      <c r="CD684" s="90"/>
      <c r="CE684" s="90"/>
      <c r="CF684" s="90"/>
      <c r="CG684" s="90"/>
      <c r="CH684" s="90"/>
      <c r="CI684" s="90"/>
      <c r="CJ684" s="90"/>
      <c r="CK684" s="90"/>
      <c r="CL684" s="90"/>
      <c r="CM684" s="90"/>
      <c r="CN684" s="90"/>
      <c r="CO684" s="90"/>
      <c r="CP684" s="90"/>
      <c r="CQ684" s="90"/>
      <c r="CR684" s="90"/>
      <c r="CS684" s="90"/>
      <c r="CT684" s="90"/>
      <c r="CU684" s="90"/>
      <c r="CV684" s="90"/>
      <c r="CW684" s="90"/>
      <c r="CX684" s="90"/>
    </row>
    <row r="685" spans="1:102" s="83" customFormat="1" ht="12.95">
      <c r="A685" s="31"/>
      <c r="B685" s="31"/>
      <c r="C685" s="48"/>
      <c r="D685" s="49"/>
      <c r="E685" s="49"/>
      <c r="F685" s="50"/>
      <c r="G685" s="51"/>
      <c r="H685" s="51"/>
    </row>
    <row r="686" spans="1:102" s="135" customFormat="1" ht="30" customHeight="1">
      <c r="A686" s="130"/>
      <c r="B686" s="131" t="s">
        <v>627</v>
      </c>
      <c r="C686" s="132"/>
      <c r="D686" s="133"/>
      <c r="E686" s="134"/>
      <c r="F686" s="134">
        <f>SUM(F684,F630,F620,F541,F441)</f>
        <v>0</v>
      </c>
      <c r="G686" s="136"/>
      <c r="H686" s="137"/>
      <c r="I686" s="136"/>
      <c r="J686" s="136"/>
      <c r="K686" s="136"/>
      <c r="L686" s="136"/>
      <c r="M686" s="136"/>
      <c r="N686" s="136"/>
      <c r="O686" s="136"/>
      <c r="P686" s="136"/>
      <c r="Q686" s="136"/>
      <c r="R686" s="136"/>
      <c r="S686" s="136"/>
      <c r="T686" s="136"/>
      <c r="U686" s="136"/>
      <c r="V686" s="136"/>
      <c r="W686" s="136"/>
      <c r="X686" s="136"/>
      <c r="Y686" s="136"/>
      <c r="Z686" s="136"/>
      <c r="AA686" s="136"/>
      <c r="AB686" s="136"/>
      <c r="AC686" s="136"/>
      <c r="AD686" s="136"/>
      <c r="AE686" s="136"/>
      <c r="AF686" s="136"/>
      <c r="AG686" s="136"/>
      <c r="AH686" s="136"/>
      <c r="AI686" s="136"/>
      <c r="AJ686" s="136"/>
      <c r="AK686" s="136"/>
      <c r="AL686" s="136"/>
      <c r="AM686" s="136"/>
      <c r="AN686" s="136"/>
      <c r="AO686" s="136"/>
      <c r="AP686" s="136"/>
      <c r="AQ686" s="136"/>
      <c r="AR686" s="136"/>
      <c r="AS686" s="136"/>
      <c r="AT686" s="136"/>
      <c r="AU686" s="136"/>
      <c r="AV686" s="136"/>
      <c r="AW686" s="136"/>
      <c r="AX686" s="136"/>
      <c r="AY686" s="136"/>
      <c r="AZ686" s="136"/>
      <c r="BA686" s="136"/>
      <c r="BB686" s="136"/>
      <c r="BC686" s="136"/>
      <c r="BD686" s="136"/>
      <c r="BE686" s="136"/>
      <c r="BF686" s="136"/>
      <c r="BG686" s="136"/>
      <c r="BH686" s="136"/>
      <c r="BI686" s="136"/>
      <c r="BJ686" s="136"/>
      <c r="BK686" s="136"/>
      <c r="BL686" s="136"/>
      <c r="BM686" s="136"/>
      <c r="BN686" s="136"/>
      <c r="BO686" s="136"/>
      <c r="BP686" s="136"/>
      <c r="BQ686" s="136"/>
      <c r="BR686" s="136"/>
      <c r="BS686" s="136"/>
      <c r="BT686" s="136"/>
      <c r="BU686" s="136"/>
      <c r="BV686" s="136"/>
      <c r="BW686" s="136"/>
      <c r="BX686" s="136"/>
      <c r="BY686" s="136"/>
      <c r="BZ686" s="136"/>
      <c r="CA686" s="136"/>
      <c r="CB686" s="136"/>
      <c r="CC686" s="136"/>
      <c r="CD686" s="136"/>
      <c r="CE686" s="136"/>
      <c r="CF686" s="136"/>
      <c r="CG686" s="136"/>
      <c r="CH686" s="136"/>
      <c r="CI686" s="136"/>
      <c r="CJ686" s="136"/>
      <c r="CK686" s="136"/>
      <c r="CL686" s="136"/>
      <c r="CM686" s="136"/>
      <c r="CN686" s="136"/>
      <c r="CO686" s="136"/>
      <c r="CP686" s="136"/>
      <c r="CQ686" s="136"/>
      <c r="CR686" s="136"/>
      <c r="CS686" s="136"/>
      <c r="CT686" s="136"/>
      <c r="CU686" s="136"/>
      <c r="CV686" s="136"/>
      <c r="CW686" s="136"/>
      <c r="CX686" s="136"/>
    </row>
    <row r="687" spans="1:102" s="83" customFormat="1" ht="12.95">
      <c r="A687" s="31"/>
      <c r="B687" s="31"/>
      <c r="C687" s="48"/>
      <c r="D687" s="49"/>
      <c r="E687" s="49"/>
      <c r="F687" s="50"/>
      <c r="G687" s="51"/>
      <c r="H687" s="51"/>
    </row>
    <row r="688" spans="1:102" s="94" customFormat="1" ht="67.900000000000006" customHeight="1">
      <c r="A688" s="90"/>
      <c r="B688" s="90"/>
      <c r="C688" s="91"/>
      <c r="D688" s="92"/>
      <c r="E688" s="156"/>
      <c r="F688" s="156"/>
      <c r="G688" s="93"/>
      <c r="H688" s="138"/>
    </row>
    <row r="689" spans="1:102" s="66" customFormat="1" ht="16.5" customHeight="1">
      <c r="A689" s="62"/>
      <c r="B689" s="61"/>
      <c r="C689" s="58"/>
      <c r="D689" s="49"/>
      <c r="E689" s="49"/>
      <c r="F689" s="65"/>
    </row>
    <row r="690" spans="1:102" s="52" customFormat="1" ht="19.899999999999999" customHeight="1">
      <c r="A690" s="169" t="s">
        <v>628</v>
      </c>
      <c r="B690" s="169"/>
      <c r="C690" s="169"/>
      <c r="D690" s="169"/>
      <c r="E690" s="169"/>
      <c r="F690" s="169"/>
      <c r="H690" s="138"/>
    </row>
    <row r="691" spans="1:102" s="66" customFormat="1" ht="16.5" customHeight="1">
      <c r="A691" s="62"/>
      <c r="B691" s="61"/>
      <c r="C691" s="58"/>
      <c r="D691" s="49"/>
      <c r="E691" s="49"/>
      <c r="F691" s="65"/>
    </row>
    <row r="692" spans="1:102" s="139" customFormat="1" ht="19.899999999999999" customHeight="1">
      <c r="A692" s="170" t="s">
        <v>76</v>
      </c>
      <c r="B692" s="170"/>
      <c r="C692" s="170"/>
      <c r="D692" s="170"/>
      <c r="E692" s="170"/>
      <c r="F692" s="170"/>
    </row>
    <row r="693" spans="1:102" s="66" customFormat="1" ht="16.5" customHeight="1">
      <c r="A693" s="62"/>
      <c r="B693" s="61"/>
      <c r="C693" s="58"/>
      <c r="D693" s="49"/>
      <c r="E693" s="49"/>
      <c r="F693" s="65"/>
    </row>
    <row r="694" spans="1:102" s="6" customFormat="1" ht="15" customHeight="1">
      <c r="A694" s="67">
        <v>1</v>
      </c>
      <c r="B694" s="68" t="s">
        <v>629</v>
      </c>
      <c r="C694" s="48"/>
      <c r="D694" s="18"/>
      <c r="E694" s="19"/>
      <c r="F694" s="19"/>
      <c r="G694" s="80"/>
      <c r="H694" s="80"/>
      <c r="I694" s="80"/>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c r="AR694" s="31"/>
      <c r="AS694" s="31"/>
      <c r="AT694" s="31"/>
      <c r="AU694" s="31"/>
      <c r="AV694" s="31"/>
      <c r="AW694" s="31"/>
      <c r="AX694" s="31"/>
      <c r="AY694" s="31"/>
      <c r="AZ694" s="31"/>
      <c r="BA694" s="31"/>
      <c r="BB694" s="31"/>
      <c r="BC694" s="31"/>
      <c r="BD694" s="31"/>
      <c r="BE694" s="31"/>
      <c r="BF694" s="31"/>
      <c r="BG694" s="31"/>
      <c r="BH694" s="31"/>
      <c r="BI694" s="31"/>
      <c r="BJ694" s="31"/>
      <c r="BK694" s="31"/>
      <c r="BL694" s="31"/>
      <c r="BM694" s="31"/>
      <c r="BN694" s="31"/>
      <c r="BO694" s="31"/>
      <c r="BP694" s="31"/>
      <c r="BQ694" s="31"/>
      <c r="BR694" s="31"/>
      <c r="BS694" s="31"/>
      <c r="BT694" s="31"/>
      <c r="BU694" s="31"/>
      <c r="BV694" s="31"/>
      <c r="BW694" s="31"/>
      <c r="BX694" s="31"/>
      <c r="BY694" s="31"/>
      <c r="BZ694" s="31"/>
      <c r="CA694" s="31"/>
      <c r="CB694" s="31"/>
      <c r="CC694" s="31"/>
      <c r="CD694" s="31"/>
      <c r="CE694" s="31"/>
      <c r="CF694" s="31"/>
      <c r="CG694" s="31"/>
      <c r="CH694" s="31"/>
      <c r="CI694" s="31"/>
      <c r="CJ694" s="31"/>
      <c r="CK694" s="31"/>
      <c r="CL694" s="31"/>
      <c r="CM694" s="31"/>
      <c r="CN694" s="31"/>
      <c r="CO694" s="31"/>
      <c r="CP694" s="31"/>
      <c r="CQ694" s="31"/>
      <c r="CR694" s="31"/>
      <c r="CS694" s="31"/>
      <c r="CT694" s="31"/>
      <c r="CU694" s="31"/>
      <c r="CV694" s="31"/>
      <c r="CW694" s="31"/>
      <c r="CX694" s="31"/>
    </row>
    <row r="695" spans="1:102" s="80" customFormat="1" ht="15" customHeight="1">
      <c r="A695" s="68"/>
      <c r="B695" s="67" t="s">
        <v>630</v>
      </c>
      <c r="C695" s="48"/>
      <c r="D695" s="70"/>
      <c r="E695" s="71"/>
      <c r="F695" s="71"/>
    </row>
    <row r="696" spans="1:102" s="140" customFormat="1" ht="15" customHeight="1">
      <c r="A696" s="58" t="s">
        <v>36</v>
      </c>
      <c r="B696" s="30" t="s">
        <v>631</v>
      </c>
      <c r="C696" s="75" t="s">
        <v>54</v>
      </c>
      <c r="D696" s="71">
        <f>22*0.3*1</f>
        <v>6.6</v>
      </c>
      <c r="E696" s="71"/>
      <c r="F696" s="71">
        <f t="shared" ref="F696:F701" si="26">+E696*D696</f>
        <v>0</v>
      </c>
    </row>
    <row r="697" spans="1:102" s="80" customFormat="1" ht="15" customHeight="1">
      <c r="A697" s="58" t="s">
        <v>38</v>
      </c>
      <c r="B697" s="30" t="s">
        <v>632</v>
      </c>
      <c r="C697" s="75" t="s">
        <v>54</v>
      </c>
      <c r="D697" s="71">
        <f>0.6*0.6*1.1*2</f>
        <v>0.79200000000000004</v>
      </c>
      <c r="E697" s="71"/>
      <c r="F697" s="71">
        <f t="shared" si="26"/>
        <v>0</v>
      </c>
    </row>
    <row r="698" spans="1:102" s="80" customFormat="1" ht="15" customHeight="1">
      <c r="A698" s="58" t="s">
        <v>40</v>
      </c>
      <c r="B698" s="30" t="s">
        <v>633</v>
      </c>
      <c r="C698" s="75" t="s">
        <v>54</v>
      </c>
      <c r="D698" s="71">
        <f>0.5*0.5*0.05*2</f>
        <v>2.5000000000000001E-2</v>
      </c>
      <c r="E698" s="71"/>
      <c r="F698" s="71">
        <f t="shared" si="26"/>
        <v>0</v>
      </c>
    </row>
    <row r="699" spans="1:102" s="73" customFormat="1" ht="26.1">
      <c r="A699" s="58" t="s">
        <v>42</v>
      </c>
      <c r="B699" s="30" t="s">
        <v>634</v>
      </c>
      <c r="C699" s="75" t="s">
        <v>54</v>
      </c>
      <c r="D699" s="71">
        <f>22*0.2*0.25</f>
        <v>1.1000000000000001</v>
      </c>
      <c r="E699" s="81"/>
      <c r="F699" s="71">
        <f t="shared" si="26"/>
        <v>0</v>
      </c>
      <c r="G699" s="72"/>
      <c r="H699" s="72"/>
      <c r="I699" s="72"/>
    </row>
    <row r="700" spans="1:102" s="73" customFormat="1" ht="26.1">
      <c r="A700" s="58" t="s">
        <v>45</v>
      </c>
      <c r="B700" s="30" t="s">
        <v>635</v>
      </c>
      <c r="C700" s="75" t="s">
        <v>54</v>
      </c>
      <c r="D700" s="71">
        <f>0.4*0.4*0.8*10</f>
        <v>1.2800000000000002</v>
      </c>
      <c r="E700" s="81"/>
      <c r="F700" s="71">
        <f t="shared" si="26"/>
        <v>0</v>
      </c>
      <c r="G700" s="72"/>
      <c r="H700" s="72"/>
      <c r="I700" s="72"/>
    </row>
    <row r="701" spans="1:102" s="140" customFormat="1" ht="15" customHeight="1">
      <c r="A701" s="58" t="s">
        <v>48</v>
      </c>
      <c r="B701" s="30" t="s">
        <v>636</v>
      </c>
      <c r="C701" s="75" t="s">
        <v>54</v>
      </c>
      <c r="D701" s="71">
        <f>22*0.2*0.2*3</f>
        <v>2.6400000000000006</v>
      </c>
      <c r="E701" s="71"/>
      <c r="F701" s="71">
        <f t="shared" si="26"/>
        <v>0</v>
      </c>
    </row>
    <row r="702" spans="1:102" s="6" customFormat="1" ht="15" customHeight="1">
      <c r="A702" s="68"/>
      <c r="B702" s="76" t="s">
        <v>73</v>
      </c>
      <c r="C702" s="77"/>
      <c r="D702" s="19"/>
      <c r="E702" s="19"/>
      <c r="F702" s="18">
        <f>SUM(F696:F701)</f>
        <v>0</v>
      </c>
      <c r="G702" s="80"/>
      <c r="H702" s="80"/>
      <c r="I702" s="80"/>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c r="AR702" s="31"/>
      <c r="AS702" s="31"/>
      <c r="AT702" s="31"/>
      <c r="AU702" s="31"/>
      <c r="AV702" s="31"/>
      <c r="AW702" s="31"/>
      <c r="AX702" s="31"/>
      <c r="AY702" s="31"/>
      <c r="AZ702" s="31"/>
      <c r="BA702" s="31"/>
      <c r="BB702" s="31"/>
      <c r="BC702" s="31"/>
      <c r="BD702" s="31"/>
      <c r="BE702" s="31"/>
      <c r="BF702" s="31"/>
      <c r="BG702" s="31"/>
      <c r="BH702" s="31"/>
      <c r="BI702" s="31"/>
      <c r="BJ702" s="31"/>
      <c r="BK702" s="31"/>
      <c r="BL702" s="31"/>
      <c r="BM702" s="31"/>
      <c r="BN702" s="31"/>
      <c r="BO702" s="31"/>
      <c r="BP702" s="31"/>
      <c r="BQ702" s="31"/>
      <c r="BR702" s="31"/>
      <c r="BS702" s="31"/>
      <c r="BT702" s="31"/>
      <c r="BU702" s="31"/>
      <c r="BV702" s="31"/>
      <c r="BW702" s="31"/>
      <c r="BX702" s="31"/>
      <c r="BY702" s="31"/>
      <c r="BZ702" s="31"/>
      <c r="CA702" s="31"/>
      <c r="CB702" s="31"/>
      <c r="CC702" s="31"/>
      <c r="CD702" s="31"/>
      <c r="CE702" s="31"/>
      <c r="CF702" s="31"/>
      <c r="CG702" s="31"/>
      <c r="CH702" s="31"/>
      <c r="CI702" s="31"/>
      <c r="CJ702" s="31"/>
      <c r="CK702" s="31"/>
      <c r="CL702" s="31"/>
      <c r="CM702" s="31"/>
      <c r="CN702" s="31"/>
      <c r="CO702" s="31"/>
      <c r="CP702" s="31"/>
      <c r="CQ702" s="31"/>
      <c r="CR702" s="31"/>
      <c r="CS702" s="31"/>
      <c r="CT702" s="31"/>
      <c r="CU702" s="31"/>
      <c r="CV702" s="31"/>
      <c r="CW702" s="31"/>
      <c r="CX702" s="31"/>
    </row>
    <row r="703" spans="1:102" s="6" customFormat="1" ht="15" customHeight="1">
      <c r="A703" s="67"/>
      <c r="B703" s="67"/>
      <c r="C703" s="75"/>
      <c r="D703" s="19"/>
      <c r="E703" s="19"/>
      <c r="F703" s="19"/>
      <c r="G703" s="80"/>
      <c r="H703" s="80"/>
      <c r="I703" s="80"/>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c r="AR703" s="31"/>
      <c r="AS703" s="31"/>
      <c r="AT703" s="31"/>
      <c r="AU703" s="31"/>
      <c r="AV703" s="31"/>
      <c r="AW703" s="31"/>
      <c r="AX703" s="31"/>
      <c r="AY703" s="31"/>
      <c r="AZ703" s="31"/>
      <c r="BA703" s="31"/>
      <c r="BB703" s="31"/>
      <c r="BC703" s="31"/>
      <c r="BD703" s="31"/>
      <c r="BE703" s="31"/>
      <c r="BF703" s="31"/>
      <c r="BG703" s="31"/>
      <c r="BH703" s="31"/>
      <c r="BI703" s="31"/>
      <c r="BJ703" s="31"/>
      <c r="BK703" s="31"/>
      <c r="BL703" s="31"/>
      <c r="BM703" s="31"/>
      <c r="BN703" s="31"/>
      <c r="BO703" s="31"/>
      <c r="BP703" s="31"/>
      <c r="BQ703" s="31"/>
      <c r="BR703" s="31"/>
      <c r="BS703" s="31"/>
      <c r="BT703" s="31"/>
      <c r="BU703" s="31"/>
      <c r="BV703" s="31"/>
      <c r="BW703" s="31"/>
      <c r="BX703" s="31"/>
      <c r="BY703" s="31"/>
      <c r="BZ703" s="31"/>
      <c r="CA703" s="31"/>
      <c r="CB703" s="31"/>
      <c r="CC703" s="31"/>
      <c r="CD703" s="31"/>
      <c r="CE703" s="31"/>
      <c r="CF703" s="31"/>
      <c r="CG703" s="31"/>
      <c r="CH703" s="31"/>
      <c r="CI703" s="31"/>
      <c r="CJ703" s="31"/>
      <c r="CK703" s="31"/>
      <c r="CL703" s="31"/>
      <c r="CM703" s="31"/>
      <c r="CN703" s="31"/>
      <c r="CO703" s="31"/>
      <c r="CP703" s="31"/>
      <c r="CQ703" s="31"/>
      <c r="CR703" s="31"/>
      <c r="CS703" s="31"/>
      <c r="CT703" s="31"/>
      <c r="CU703" s="31"/>
      <c r="CV703" s="31"/>
      <c r="CW703" s="31"/>
      <c r="CX703" s="31"/>
    </row>
    <row r="704" spans="1:102" s="6" customFormat="1" ht="15" customHeight="1">
      <c r="A704" s="67">
        <v>2</v>
      </c>
      <c r="B704" s="68" t="s">
        <v>637</v>
      </c>
      <c r="C704" s="48"/>
      <c r="D704" s="19"/>
      <c r="E704" s="19"/>
      <c r="F704" s="19"/>
      <c r="G704" s="80"/>
      <c r="H704" s="80"/>
      <c r="I704" s="80"/>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c r="AR704" s="31"/>
      <c r="AS704" s="31"/>
      <c r="AT704" s="31"/>
      <c r="AU704" s="31"/>
      <c r="AV704" s="31"/>
      <c r="AW704" s="31"/>
      <c r="AX704" s="31"/>
      <c r="AY704" s="31"/>
      <c r="AZ704" s="31"/>
      <c r="BA704" s="31"/>
      <c r="BB704" s="31"/>
      <c r="BC704" s="31"/>
      <c r="BD704" s="31"/>
      <c r="BE704" s="31"/>
      <c r="BF704" s="31"/>
      <c r="BG704" s="31"/>
      <c r="BH704" s="31"/>
      <c r="BI704" s="31"/>
      <c r="BJ704" s="31"/>
      <c r="BK704" s="31"/>
      <c r="BL704" s="31"/>
      <c r="BM704" s="31"/>
      <c r="BN704" s="31"/>
      <c r="BO704" s="31"/>
      <c r="BP704" s="31"/>
      <c r="BQ704" s="31"/>
      <c r="BR704" s="31"/>
      <c r="BS704" s="31"/>
      <c r="BT704" s="31"/>
      <c r="BU704" s="31"/>
      <c r="BV704" s="31"/>
      <c r="BW704" s="31"/>
      <c r="BX704" s="31"/>
      <c r="BY704" s="31"/>
      <c r="BZ704" s="31"/>
      <c r="CA704" s="31"/>
      <c r="CB704" s="31"/>
      <c r="CC704" s="31"/>
      <c r="CD704" s="31"/>
      <c r="CE704" s="31"/>
      <c r="CF704" s="31"/>
      <c r="CG704" s="31"/>
      <c r="CH704" s="31"/>
      <c r="CI704" s="31"/>
      <c r="CJ704" s="31"/>
      <c r="CK704" s="31"/>
      <c r="CL704" s="31"/>
      <c r="CM704" s="31"/>
      <c r="CN704" s="31"/>
      <c r="CO704" s="31"/>
      <c r="CP704" s="31"/>
      <c r="CQ704" s="31"/>
      <c r="CR704" s="31"/>
      <c r="CS704" s="31"/>
      <c r="CT704" s="31"/>
      <c r="CU704" s="31"/>
      <c r="CV704" s="31"/>
      <c r="CW704" s="31"/>
      <c r="CX704" s="31"/>
    </row>
    <row r="705" spans="1:102" s="80" customFormat="1" ht="15" customHeight="1">
      <c r="A705" s="67"/>
      <c r="B705" s="67" t="s">
        <v>638</v>
      </c>
      <c r="C705" s="48"/>
      <c r="D705" s="19"/>
      <c r="E705" s="19"/>
      <c r="F705" s="19"/>
    </row>
    <row r="706" spans="1:102" s="80" customFormat="1" ht="15" customHeight="1">
      <c r="A706" s="30" t="s">
        <v>84</v>
      </c>
      <c r="B706" s="30" t="s">
        <v>639</v>
      </c>
      <c r="C706" s="75" t="s">
        <v>54</v>
      </c>
      <c r="D706" s="71">
        <f>(2.8*1.35*0.15)+(0.5*2.8*0.15)+(0.5*14.36*0.15)+(0.5*12.85*0.15)</f>
        <v>2.8177499999999998</v>
      </c>
      <c r="E706" s="71"/>
      <c r="F706" s="71">
        <f t="shared" ref="F706:F709" si="27">+E706*D706</f>
        <v>0</v>
      </c>
    </row>
    <row r="707" spans="1:102" s="80" customFormat="1" ht="15" customHeight="1">
      <c r="A707" s="30" t="s">
        <v>87</v>
      </c>
      <c r="B707" s="30" t="s">
        <v>633</v>
      </c>
      <c r="C707" s="75" t="s">
        <v>54</v>
      </c>
      <c r="D707" s="71">
        <f>((0.5*2.8*3)+(0.5*1.4*1)+(0.5*14.36*1)+(0.5*12.85*1))*0.05</f>
        <v>0.92525000000000002</v>
      </c>
      <c r="E707" s="71"/>
      <c r="F707" s="71">
        <f t="shared" si="27"/>
        <v>0</v>
      </c>
    </row>
    <row r="708" spans="1:102" s="80" customFormat="1" ht="15" customHeight="1">
      <c r="A708" s="30" t="s">
        <v>93</v>
      </c>
      <c r="B708" s="30" t="s">
        <v>640</v>
      </c>
      <c r="C708" s="75" t="s">
        <v>54</v>
      </c>
      <c r="D708" s="71">
        <f>((12.52+3.22)*0.1*2)+(0.1*0.9*2.8*2)+(0.1*1.55*1.4*2)</f>
        <v>4.0860000000000003</v>
      </c>
      <c r="E708" s="71"/>
      <c r="F708" s="71">
        <f t="shared" si="27"/>
        <v>0</v>
      </c>
    </row>
    <row r="709" spans="1:102" s="80" customFormat="1" ht="15" customHeight="1">
      <c r="A709" s="30" t="s">
        <v>467</v>
      </c>
      <c r="B709" s="30" t="s">
        <v>641</v>
      </c>
      <c r="C709" s="75" t="s">
        <v>54</v>
      </c>
      <c r="D709" s="71">
        <f>((12.52+3.22)*0.2*2)+(0.2*0.9*2.8*2)+(0.2*1.55*1.4*2)</f>
        <v>8.1720000000000006</v>
      </c>
      <c r="E709" s="71"/>
      <c r="F709" s="71">
        <f t="shared" si="27"/>
        <v>0</v>
      </c>
    </row>
    <row r="710" spans="1:102" s="80" customFormat="1" ht="15" customHeight="1">
      <c r="A710" s="30" t="s">
        <v>642</v>
      </c>
      <c r="B710" s="30" t="s">
        <v>643</v>
      </c>
      <c r="C710" s="75" t="s">
        <v>54</v>
      </c>
      <c r="D710" s="71">
        <f>((12.52+3.22)*1.4)</f>
        <v>22.035999999999998</v>
      </c>
      <c r="E710" s="71"/>
      <c r="F710" s="71">
        <f>D710*E710</f>
        <v>0</v>
      </c>
    </row>
    <row r="711" spans="1:102" s="80" customFormat="1" ht="15" customHeight="1">
      <c r="A711" s="30" t="s">
        <v>644</v>
      </c>
      <c r="B711" s="30" t="s">
        <v>645</v>
      </c>
      <c r="C711" s="75" t="s">
        <v>54</v>
      </c>
      <c r="D711" s="71">
        <f>(1.2*2.8)+(1.86*1.4*0.1)</f>
        <v>3.6204000000000001</v>
      </c>
      <c r="E711" s="71"/>
      <c r="F711" s="71">
        <f>D711*E711</f>
        <v>0</v>
      </c>
    </row>
    <row r="712" spans="1:102" s="31" customFormat="1" ht="15" customHeight="1">
      <c r="A712" s="68"/>
      <c r="B712" s="76" t="s">
        <v>97</v>
      </c>
      <c r="C712" s="77"/>
      <c r="D712" s="18"/>
      <c r="E712" s="19"/>
      <c r="F712" s="18">
        <f>SUM(F706:F711)</f>
        <v>0</v>
      </c>
      <c r="G712" s="80"/>
      <c r="H712" s="80"/>
      <c r="I712" s="80"/>
    </row>
    <row r="713" spans="1:102" s="31" customFormat="1" ht="15" customHeight="1">
      <c r="A713" s="67"/>
      <c r="B713" s="67"/>
      <c r="C713" s="75"/>
      <c r="D713" s="18"/>
      <c r="E713" s="19"/>
      <c r="F713" s="19"/>
      <c r="G713" s="80"/>
      <c r="H713" s="80"/>
      <c r="I713" s="80"/>
    </row>
    <row r="714" spans="1:102" s="6" customFormat="1" ht="30" customHeight="1">
      <c r="A714" s="67">
        <v>3</v>
      </c>
      <c r="B714" s="67" t="s">
        <v>646</v>
      </c>
      <c r="C714" s="48"/>
      <c r="D714" s="49"/>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c r="AR714" s="31"/>
      <c r="AS714" s="31"/>
      <c r="AT714" s="31"/>
      <c r="AU714" s="31"/>
      <c r="AV714" s="31"/>
      <c r="AW714" s="31"/>
      <c r="AX714" s="31"/>
      <c r="AY714" s="31"/>
      <c r="AZ714" s="31"/>
      <c r="BA714" s="31"/>
      <c r="BB714" s="31"/>
      <c r="BC714" s="31"/>
      <c r="BD714" s="31"/>
      <c r="BE714" s="31"/>
      <c r="BF714" s="31"/>
      <c r="BG714" s="31"/>
      <c r="BH714" s="31"/>
      <c r="BI714" s="31"/>
      <c r="BJ714" s="31"/>
      <c r="BK714" s="31"/>
      <c r="BL714" s="31"/>
      <c r="BM714" s="31"/>
      <c r="BN714" s="31"/>
      <c r="BO714" s="31"/>
      <c r="BP714" s="31"/>
      <c r="BQ714" s="31"/>
      <c r="BR714" s="31"/>
      <c r="BS714" s="31"/>
      <c r="BT714" s="31"/>
      <c r="BU714" s="31"/>
      <c r="BV714" s="31"/>
      <c r="BW714" s="31"/>
      <c r="BX714" s="31"/>
      <c r="BY714" s="31"/>
      <c r="BZ714" s="31"/>
      <c r="CA714" s="31"/>
      <c r="CB714" s="31"/>
      <c r="CC714" s="31"/>
      <c r="CD714" s="31"/>
      <c r="CE714" s="31"/>
      <c r="CF714" s="31"/>
      <c r="CG714" s="31"/>
      <c r="CH714" s="31"/>
      <c r="CI714" s="31"/>
      <c r="CJ714" s="31"/>
      <c r="CK714" s="31"/>
      <c r="CL714" s="31"/>
      <c r="CM714" s="31"/>
      <c r="CN714" s="31"/>
      <c r="CO714" s="31"/>
      <c r="CP714" s="31"/>
      <c r="CQ714" s="31"/>
      <c r="CR714" s="31"/>
      <c r="CS714" s="31"/>
      <c r="CT714" s="31"/>
      <c r="CU714" s="31"/>
      <c r="CV714" s="31"/>
      <c r="CW714" s="31"/>
      <c r="CX714" s="31"/>
    </row>
    <row r="715" spans="1:102" s="96" customFormat="1" ht="14.45">
      <c r="A715" s="67" t="s">
        <v>99</v>
      </c>
      <c r="B715" s="67" t="s">
        <v>630</v>
      </c>
      <c r="C715" s="75"/>
      <c r="D715" s="6"/>
      <c r="E715" s="6"/>
      <c r="F715" s="6"/>
    </row>
    <row r="716" spans="1:102" s="80" customFormat="1" ht="15" customHeight="1">
      <c r="A716" s="74" t="s">
        <v>101</v>
      </c>
      <c r="B716" s="30" t="s">
        <v>631</v>
      </c>
      <c r="C716" s="75" t="s">
        <v>54</v>
      </c>
      <c r="D716" s="111">
        <v>22.4</v>
      </c>
      <c r="E716" s="71"/>
      <c r="F716" s="71">
        <f t="shared" ref="F716:F722" si="28">+E716*D716</f>
        <v>0</v>
      </c>
    </row>
    <row r="717" spans="1:102" s="31" customFormat="1" ht="15" customHeight="1">
      <c r="A717" s="74" t="s">
        <v>150</v>
      </c>
      <c r="B717" s="30" t="s">
        <v>86</v>
      </c>
      <c r="C717" s="75" t="s">
        <v>54</v>
      </c>
      <c r="D717" s="111">
        <f>(8.37+1.6+3.81+2.52+6.88+6.82+8+10+8)*0.4*0.05</f>
        <v>1.1200000000000001</v>
      </c>
      <c r="E717" s="81"/>
      <c r="F717" s="81">
        <f t="shared" si="28"/>
        <v>0</v>
      </c>
    </row>
    <row r="718" spans="1:102" s="31" customFormat="1" ht="29.45" customHeight="1">
      <c r="A718" s="74" t="s">
        <v>429</v>
      </c>
      <c r="B718" s="30" t="s">
        <v>491</v>
      </c>
      <c r="C718" s="75" t="s">
        <v>54</v>
      </c>
      <c r="D718" s="111">
        <f>(8.37+1.6+3.81+2.52+6.88+6.82+8+10+8)*0.4*(1.2+1)</f>
        <v>49.280000000000008</v>
      </c>
      <c r="E718" s="81"/>
      <c r="F718" s="81">
        <f t="shared" si="28"/>
        <v>0</v>
      </c>
    </row>
    <row r="719" spans="1:102" s="31" customFormat="1" ht="15" customHeight="1">
      <c r="A719" s="74" t="s">
        <v>478</v>
      </c>
      <c r="B719" s="30" t="s">
        <v>647</v>
      </c>
      <c r="C719" s="75" t="s">
        <v>54</v>
      </c>
      <c r="D719" s="111">
        <f>((0.4*0.4*(1.2+1))+(0.5*0.5*0.3))*6</f>
        <v>2.5620000000000007</v>
      </c>
      <c r="E719" s="81"/>
      <c r="F719" s="81">
        <f t="shared" si="28"/>
        <v>0</v>
      </c>
    </row>
    <row r="720" spans="1:102" s="31" customFormat="1" ht="45" customHeight="1">
      <c r="A720" s="74" t="s">
        <v>648</v>
      </c>
      <c r="B720" s="30" t="s">
        <v>497</v>
      </c>
      <c r="C720" s="75" t="s">
        <v>54</v>
      </c>
      <c r="D720" s="111">
        <f>(8.37+1.6+3.81+2.52+6.88+6.82+8+10+8)*0.4*0.1</f>
        <v>2.2400000000000002</v>
      </c>
      <c r="E720" s="81"/>
      <c r="F720" s="81">
        <f t="shared" si="28"/>
        <v>0</v>
      </c>
    </row>
    <row r="721" spans="1:6" s="31" customFormat="1" ht="29.45" customHeight="1">
      <c r="A721" s="74" t="s">
        <v>649</v>
      </c>
      <c r="B721" s="30" t="s">
        <v>650</v>
      </c>
      <c r="C721" s="75" t="s">
        <v>54</v>
      </c>
      <c r="D721" s="111">
        <f>(91.22+38)*0.12</f>
        <v>15.506399999999999</v>
      </c>
      <c r="E721" s="81"/>
      <c r="F721" s="81">
        <f t="shared" si="28"/>
        <v>0</v>
      </c>
    </row>
    <row r="722" spans="1:6" s="31" customFormat="1" ht="15" customHeight="1">
      <c r="A722" s="74" t="s">
        <v>651</v>
      </c>
      <c r="B722" s="30" t="s">
        <v>652</v>
      </c>
      <c r="C722" s="75" t="s">
        <v>54</v>
      </c>
      <c r="D722" s="111">
        <f>1.36*1.2</f>
        <v>1.6320000000000001</v>
      </c>
      <c r="E722" s="81"/>
      <c r="F722" s="81">
        <f t="shared" si="28"/>
        <v>0</v>
      </c>
    </row>
    <row r="723" spans="1:6" s="31" customFormat="1" ht="15" customHeight="1">
      <c r="A723" s="68"/>
      <c r="B723" s="76" t="s">
        <v>653</v>
      </c>
      <c r="C723" s="77"/>
      <c r="D723" s="5"/>
      <c r="E723" s="6"/>
      <c r="F723" s="5">
        <f>SUM(F716:F722)</f>
        <v>0</v>
      </c>
    </row>
    <row r="724" spans="1:6" s="96" customFormat="1" ht="14.45">
      <c r="A724" s="67" t="s">
        <v>104</v>
      </c>
      <c r="B724" s="67" t="s">
        <v>654</v>
      </c>
      <c r="C724" s="75"/>
      <c r="D724" s="6"/>
      <c r="E724" s="6"/>
      <c r="F724" s="6"/>
    </row>
    <row r="725" spans="1:6" s="96" customFormat="1" ht="33.6" customHeight="1">
      <c r="A725" s="74" t="s">
        <v>106</v>
      </c>
      <c r="B725" s="74" t="s">
        <v>505</v>
      </c>
      <c r="C725" s="75" t="s">
        <v>54</v>
      </c>
      <c r="D725" s="6">
        <f>0.3*0.4*5*4</f>
        <v>2.4</v>
      </c>
      <c r="E725" s="81"/>
      <c r="F725" s="81">
        <f>D725*E725</f>
        <v>0</v>
      </c>
    </row>
    <row r="726" spans="1:6" s="96" customFormat="1" ht="32.450000000000003" customHeight="1">
      <c r="A726" s="74" t="s">
        <v>655</v>
      </c>
      <c r="B726" s="74" t="s">
        <v>506</v>
      </c>
      <c r="C726" s="75" t="s">
        <v>54</v>
      </c>
      <c r="D726" s="6">
        <f>(8.37+1.6+3.81+2.52+6.88+6.82+8+10+8)*0.2*0.22*2</f>
        <v>4.9280000000000008</v>
      </c>
      <c r="E726" s="81"/>
      <c r="F726" s="81">
        <f>D726*E726</f>
        <v>0</v>
      </c>
    </row>
    <row r="727" spans="1:6" s="96" customFormat="1" ht="14.45">
      <c r="A727" s="68"/>
      <c r="B727" s="76" t="s">
        <v>653</v>
      </c>
      <c r="C727" s="77"/>
      <c r="D727" s="5"/>
      <c r="E727" s="6"/>
      <c r="F727" s="5">
        <f>SUM(F725:F726)</f>
        <v>0</v>
      </c>
    </row>
    <row r="728" spans="1:6" s="96" customFormat="1" ht="14.45">
      <c r="A728" s="67" t="s">
        <v>488</v>
      </c>
      <c r="B728" s="67" t="s">
        <v>656</v>
      </c>
      <c r="C728" s="75"/>
      <c r="D728" s="6"/>
      <c r="E728" s="6"/>
      <c r="F728" s="6"/>
    </row>
    <row r="729" spans="1:6" s="96" customFormat="1" ht="14.45">
      <c r="A729" s="67" t="s">
        <v>490</v>
      </c>
      <c r="B729" s="67" t="s">
        <v>657</v>
      </c>
      <c r="C729" s="75"/>
      <c r="D729" s="6"/>
      <c r="E729" s="81"/>
      <c r="F729" s="81"/>
    </row>
    <row r="730" spans="1:6" s="96" customFormat="1" ht="14.45">
      <c r="A730" s="67"/>
      <c r="B730" s="67" t="s">
        <v>658</v>
      </c>
      <c r="C730" s="75"/>
      <c r="D730" s="6"/>
      <c r="E730" s="81"/>
      <c r="F730" s="81"/>
    </row>
    <row r="731" spans="1:6" s="96" customFormat="1" ht="14.45">
      <c r="A731" s="30" t="s">
        <v>659</v>
      </c>
      <c r="B731" s="74" t="s">
        <v>660</v>
      </c>
      <c r="C731" s="75" t="s">
        <v>661</v>
      </c>
      <c r="D731" s="6">
        <v>661.37</v>
      </c>
      <c r="E731" s="81"/>
      <c r="F731" s="81">
        <f t="shared" ref="F731:F735" si="29">D731*E731</f>
        <v>0</v>
      </c>
    </row>
    <row r="732" spans="1:6" s="96" customFormat="1" ht="26.1">
      <c r="A732" s="30" t="s">
        <v>662</v>
      </c>
      <c r="B732" s="74" t="s">
        <v>663</v>
      </c>
      <c r="C732" s="75" t="s">
        <v>661</v>
      </c>
      <c r="D732" s="6">
        <v>815.84</v>
      </c>
      <c r="E732" s="81"/>
      <c r="F732" s="81">
        <f t="shared" si="29"/>
        <v>0</v>
      </c>
    </row>
    <row r="733" spans="1:6" s="96" customFormat="1" ht="14.45">
      <c r="A733" s="30" t="s">
        <v>664</v>
      </c>
      <c r="B733" s="74" t="s">
        <v>665</v>
      </c>
      <c r="C733" s="75" t="s">
        <v>661</v>
      </c>
      <c r="D733" s="6">
        <v>117.36</v>
      </c>
      <c r="E733" s="81"/>
      <c r="F733" s="81">
        <f t="shared" si="29"/>
        <v>0</v>
      </c>
    </row>
    <row r="734" spans="1:6" s="96" customFormat="1" ht="26.1">
      <c r="A734" s="30" t="s">
        <v>666</v>
      </c>
      <c r="B734" s="74" t="s">
        <v>667</v>
      </c>
      <c r="C734" s="75" t="s">
        <v>661</v>
      </c>
      <c r="D734" s="6">
        <v>138.72</v>
      </c>
      <c r="E734" s="81"/>
      <c r="F734" s="81">
        <f t="shared" si="29"/>
        <v>0</v>
      </c>
    </row>
    <row r="735" spans="1:6" s="96" customFormat="1" ht="14.45">
      <c r="A735" s="30" t="s">
        <v>668</v>
      </c>
      <c r="B735" s="74" t="s">
        <v>669</v>
      </c>
      <c r="C735" s="75" t="s">
        <v>661</v>
      </c>
      <c r="D735" s="6">
        <v>206.02</v>
      </c>
      <c r="E735" s="81"/>
      <c r="F735" s="81">
        <f t="shared" si="29"/>
        <v>0</v>
      </c>
    </row>
    <row r="736" spans="1:6" s="96" customFormat="1" ht="14.45">
      <c r="A736" s="30"/>
      <c r="B736" s="67" t="s">
        <v>514</v>
      </c>
      <c r="C736" s="75"/>
      <c r="D736" s="6"/>
      <c r="E736" s="81"/>
      <c r="F736" s="81"/>
    </row>
    <row r="737" spans="1:6" s="96" customFormat="1" ht="14.45">
      <c r="A737" s="30" t="s">
        <v>670</v>
      </c>
      <c r="B737" s="74" t="s">
        <v>515</v>
      </c>
      <c r="C737" s="75" t="s">
        <v>47</v>
      </c>
      <c r="D737" s="6">
        <v>112</v>
      </c>
      <c r="E737" s="81"/>
      <c r="F737" s="81">
        <f>D737*E737</f>
        <v>0</v>
      </c>
    </row>
    <row r="738" spans="1:6" s="96" customFormat="1" ht="26.1">
      <c r="A738" s="30" t="s">
        <v>671</v>
      </c>
      <c r="B738" s="74" t="s">
        <v>672</v>
      </c>
      <c r="C738" s="75" t="s">
        <v>103</v>
      </c>
      <c r="D738" s="6">
        <v>12</v>
      </c>
      <c r="E738" s="81"/>
      <c r="F738" s="81">
        <f t="shared" ref="F738:F739" si="30">D738*E738</f>
        <v>0</v>
      </c>
    </row>
    <row r="739" spans="1:6" s="96" customFormat="1" ht="14.45">
      <c r="A739" s="30" t="s">
        <v>673</v>
      </c>
      <c r="B739" s="74" t="s">
        <v>518</v>
      </c>
      <c r="C739" s="75" t="s">
        <v>103</v>
      </c>
      <c r="D739" s="6">
        <f>2*6.5</f>
        <v>13</v>
      </c>
      <c r="E739" s="81"/>
      <c r="F739" s="81">
        <f t="shared" si="30"/>
        <v>0</v>
      </c>
    </row>
    <row r="740" spans="1:6" s="96" customFormat="1" ht="14.45">
      <c r="A740" s="68"/>
      <c r="B740" s="76" t="s">
        <v>653</v>
      </c>
      <c r="C740" s="77"/>
      <c r="D740" s="5"/>
      <c r="E740" s="6"/>
      <c r="F740" s="5">
        <f>SUM(F731:F739)</f>
        <v>0</v>
      </c>
    </row>
    <row r="741" spans="1:6" s="96" customFormat="1" ht="14.45">
      <c r="A741" s="67" t="s">
        <v>674</v>
      </c>
      <c r="B741" s="67" t="s">
        <v>675</v>
      </c>
      <c r="C741" s="75"/>
      <c r="D741" s="6"/>
      <c r="E741" s="81"/>
      <c r="F741" s="81"/>
    </row>
    <row r="742" spans="1:6" s="96" customFormat="1" ht="14.45">
      <c r="A742" s="67"/>
      <c r="B742" s="67" t="s">
        <v>508</v>
      </c>
      <c r="C742" s="75"/>
      <c r="D742" s="6"/>
      <c r="E742" s="81"/>
      <c r="F742" s="81"/>
    </row>
    <row r="743" spans="1:6" s="96" customFormat="1" ht="14.45">
      <c r="A743" s="30" t="s">
        <v>676</v>
      </c>
      <c r="B743" s="74" t="s">
        <v>509</v>
      </c>
      <c r="C743" s="75" t="s">
        <v>54</v>
      </c>
      <c r="D743" s="6">
        <f>0.07*0.15*5*4</f>
        <v>0.21000000000000002</v>
      </c>
      <c r="E743" s="81"/>
      <c r="F743" s="81">
        <f t="shared" ref="F743:F745" si="31">D743*E743</f>
        <v>0</v>
      </c>
    </row>
    <row r="744" spans="1:6" s="96" customFormat="1" ht="14.45">
      <c r="A744" s="30" t="s">
        <v>677</v>
      </c>
      <c r="B744" s="74" t="s">
        <v>511</v>
      </c>
      <c r="C744" s="75" t="s">
        <v>54</v>
      </c>
      <c r="D744" s="6">
        <f>0.07*0.07*8*5</f>
        <v>0.19600000000000004</v>
      </c>
      <c r="E744" s="81"/>
      <c r="F744" s="81">
        <f t="shared" si="31"/>
        <v>0</v>
      </c>
    </row>
    <row r="745" spans="1:6" s="96" customFormat="1" ht="14.45">
      <c r="A745" s="30" t="s">
        <v>678</v>
      </c>
      <c r="B745" s="74" t="s">
        <v>513</v>
      </c>
      <c r="C745" s="75" t="s">
        <v>103</v>
      </c>
      <c r="D745" s="6">
        <f>7.08+5.92+3.03+2.67+(4*2)</f>
        <v>26.700000000000003</v>
      </c>
      <c r="E745" s="81"/>
      <c r="F745" s="81">
        <f t="shared" si="31"/>
        <v>0</v>
      </c>
    </row>
    <row r="746" spans="1:6" s="96" customFormat="1" ht="14.45">
      <c r="A746" s="67"/>
      <c r="B746" s="67" t="s">
        <v>514</v>
      </c>
      <c r="C746" s="75"/>
      <c r="D746" s="6"/>
      <c r="E746" s="81"/>
      <c r="F746" s="81"/>
    </row>
    <row r="747" spans="1:6" s="96" customFormat="1" ht="14.45">
      <c r="A747" s="30" t="s">
        <v>679</v>
      </c>
      <c r="B747" s="74" t="s">
        <v>515</v>
      </c>
      <c r="C747" s="75" t="s">
        <v>47</v>
      </c>
      <c r="D747" s="6">
        <v>38.33</v>
      </c>
      <c r="E747" s="81"/>
      <c r="F747" s="81">
        <f>D747*E747</f>
        <v>0</v>
      </c>
    </row>
    <row r="748" spans="1:6" s="96" customFormat="1" ht="14.45">
      <c r="A748" s="30" t="s">
        <v>680</v>
      </c>
      <c r="B748" s="74" t="s">
        <v>516</v>
      </c>
      <c r="C748" s="75" t="s">
        <v>103</v>
      </c>
      <c r="D748" s="6">
        <v>15</v>
      </c>
      <c r="E748" s="71"/>
      <c r="F748" s="71">
        <f>D748*E748</f>
        <v>0</v>
      </c>
    </row>
    <row r="749" spans="1:6" s="96" customFormat="1" ht="14.45">
      <c r="A749" s="30" t="s">
        <v>681</v>
      </c>
      <c r="B749" s="74" t="s">
        <v>682</v>
      </c>
      <c r="C749" s="75" t="s">
        <v>103</v>
      </c>
      <c r="D749" s="6">
        <v>12</v>
      </c>
      <c r="E749" s="81"/>
      <c r="F749" s="81">
        <f t="shared" ref="F749:F750" si="32">D749*E749</f>
        <v>0</v>
      </c>
    </row>
    <row r="750" spans="1:6" s="96" customFormat="1" ht="14.45">
      <c r="A750" s="30" t="s">
        <v>683</v>
      </c>
      <c r="B750" s="74" t="s">
        <v>518</v>
      </c>
      <c r="C750" s="75" t="s">
        <v>103</v>
      </c>
      <c r="D750" s="6">
        <v>5</v>
      </c>
      <c r="E750" s="81"/>
      <c r="F750" s="81">
        <f t="shared" si="32"/>
        <v>0</v>
      </c>
    </row>
    <row r="751" spans="1:6" s="96" customFormat="1" ht="14.45">
      <c r="A751" s="68"/>
      <c r="B751" s="76" t="s">
        <v>653</v>
      </c>
      <c r="C751" s="77"/>
      <c r="D751" s="5"/>
      <c r="E751" s="6"/>
      <c r="F751" s="5">
        <f>SUM(F743:F750)</f>
        <v>0</v>
      </c>
    </row>
    <row r="752" spans="1:6" s="96" customFormat="1" ht="14.45">
      <c r="A752" s="31"/>
      <c r="B752" s="31"/>
      <c r="C752" s="48"/>
      <c r="D752" s="65"/>
      <c r="E752" s="6"/>
      <c r="F752" s="5"/>
    </row>
    <row r="753" spans="1:102" s="31" customFormat="1" ht="15" customHeight="1">
      <c r="A753" s="68"/>
      <c r="B753" s="76" t="s">
        <v>108</v>
      </c>
      <c r="C753" s="77"/>
      <c r="D753" s="18"/>
      <c r="E753" s="19"/>
      <c r="F753" s="18">
        <f>SUM(F751,F740,F727,F723)</f>
        <v>0</v>
      </c>
      <c r="G753" s="80"/>
      <c r="H753" s="80"/>
      <c r="I753" s="80"/>
    </row>
    <row r="754" spans="1:102" s="64" customFormat="1" ht="15" customHeight="1">
      <c r="A754" s="68"/>
      <c r="C754" s="77"/>
      <c r="D754" s="5"/>
      <c r="E754" s="6"/>
      <c r="F754" s="6"/>
    </row>
    <row r="755" spans="1:102" s="89" customFormat="1" ht="15" customHeight="1">
      <c r="A755" s="101"/>
      <c r="B755" s="102" t="s">
        <v>109</v>
      </c>
      <c r="C755" s="103"/>
      <c r="D755" s="104"/>
      <c r="E755" s="105"/>
      <c r="F755" s="105">
        <f>SUM(F753,F712,F702)</f>
        <v>0</v>
      </c>
      <c r="G755" s="90"/>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0"/>
      <c r="AY755" s="90"/>
      <c r="AZ755" s="90"/>
      <c r="BA755" s="90"/>
      <c r="BB755" s="90"/>
      <c r="BC755" s="90"/>
      <c r="BD755" s="90"/>
      <c r="BE755" s="90"/>
      <c r="BF755" s="90"/>
      <c r="BG755" s="90"/>
      <c r="BH755" s="90"/>
      <c r="BI755" s="90"/>
      <c r="BJ755" s="90"/>
      <c r="BK755" s="90"/>
      <c r="BL755" s="90"/>
      <c r="BM755" s="90"/>
      <c r="BN755" s="90"/>
      <c r="BO755" s="90"/>
      <c r="BP755" s="90"/>
      <c r="BQ755" s="90"/>
      <c r="BR755" s="90"/>
      <c r="BS755" s="90"/>
      <c r="BT755" s="90"/>
      <c r="BU755" s="90"/>
      <c r="BV755" s="90"/>
      <c r="BW755" s="90"/>
      <c r="BX755" s="90"/>
      <c r="BY755" s="90"/>
      <c r="BZ755" s="90"/>
      <c r="CA755" s="90"/>
      <c r="CB755" s="90"/>
      <c r="CC755" s="90"/>
      <c r="CD755" s="90"/>
      <c r="CE755" s="90"/>
      <c r="CF755" s="90"/>
      <c r="CG755" s="90"/>
      <c r="CH755" s="90"/>
      <c r="CI755" s="90"/>
      <c r="CJ755" s="90"/>
      <c r="CK755" s="90"/>
      <c r="CL755" s="90"/>
      <c r="CM755" s="90"/>
      <c r="CN755" s="90"/>
      <c r="CO755" s="90"/>
      <c r="CP755" s="90"/>
      <c r="CQ755" s="90"/>
      <c r="CR755" s="90"/>
      <c r="CS755" s="90"/>
      <c r="CT755" s="90"/>
      <c r="CU755" s="90"/>
      <c r="CV755" s="90"/>
      <c r="CW755" s="90"/>
      <c r="CX755" s="90"/>
    </row>
    <row r="756" spans="1:102" s="31" customFormat="1" ht="15" customHeight="1">
      <c r="A756" s="58"/>
      <c r="C756" s="48"/>
      <c r="D756" s="49"/>
      <c r="E756" s="6"/>
      <c r="F756" s="6"/>
      <c r="G756" s="78"/>
      <c r="H756" s="78"/>
    </row>
    <row r="757" spans="1:102" s="52" customFormat="1" ht="19.899999999999999" customHeight="1">
      <c r="A757" s="162" t="s">
        <v>110</v>
      </c>
      <c r="B757" s="162"/>
      <c r="C757" s="162"/>
      <c r="D757" s="162"/>
      <c r="E757" s="162"/>
      <c r="F757" s="162"/>
    </row>
    <row r="758" spans="1:102" s="6" customFormat="1" ht="15" customHeight="1">
      <c r="A758" s="141"/>
      <c r="B758" s="142"/>
      <c r="C758" s="143"/>
      <c r="D758" s="144"/>
      <c r="E758" s="145"/>
      <c r="F758" s="146"/>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c r="AR758" s="31"/>
      <c r="AS758" s="31"/>
      <c r="AT758" s="31"/>
      <c r="AU758" s="31"/>
      <c r="AV758" s="31"/>
      <c r="AW758" s="31"/>
      <c r="AX758" s="31"/>
      <c r="AY758" s="31"/>
      <c r="AZ758" s="31"/>
      <c r="BA758" s="31"/>
      <c r="BB758" s="31"/>
      <c r="BC758" s="31"/>
      <c r="BD758" s="31"/>
      <c r="BE758" s="31"/>
      <c r="BF758" s="31"/>
      <c r="BG758" s="31"/>
      <c r="BH758" s="31"/>
      <c r="BI758" s="31"/>
      <c r="BJ758" s="31"/>
      <c r="BK758" s="31"/>
      <c r="BL758" s="31"/>
      <c r="BM758" s="31"/>
      <c r="BN758" s="31"/>
      <c r="BO758" s="31"/>
      <c r="BP758" s="31"/>
      <c r="BQ758" s="31"/>
      <c r="BR758" s="31"/>
      <c r="BS758" s="31"/>
      <c r="BT758" s="31"/>
      <c r="BU758" s="31"/>
      <c r="BV758" s="31"/>
      <c r="BW758" s="31"/>
      <c r="BX758" s="31"/>
      <c r="BY758" s="31"/>
      <c r="BZ758" s="31"/>
      <c r="CA758" s="31"/>
      <c r="CB758" s="31"/>
      <c r="CC758" s="31"/>
      <c r="CD758" s="31"/>
      <c r="CE758" s="31"/>
      <c r="CF758" s="31"/>
      <c r="CG758" s="31"/>
      <c r="CH758" s="31"/>
      <c r="CI758" s="31"/>
      <c r="CJ758" s="31"/>
      <c r="CK758" s="31"/>
      <c r="CL758" s="31"/>
      <c r="CM758" s="31"/>
      <c r="CN758" s="31"/>
      <c r="CO758" s="31"/>
      <c r="CP758" s="31"/>
      <c r="CQ758" s="31"/>
      <c r="CR758" s="31"/>
      <c r="CS758" s="31"/>
      <c r="CT758" s="31"/>
      <c r="CU758" s="31"/>
      <c r="CV758" s="31"/>
      <c r="CW758" s="31"/>
      <c r="CX758" s="31"/>
    </row>
    <row r="759" spans="1:102" s="6" customFormat="1" ht="30" customHeight="1">
      <c r="A759" s="67">
        <v>1</v>
      </c>
      <c r="B759" s="67" t="s">
        <v>646</v>
      </c>
      <c r="C759" s="48"/>
      <c r="D759" s="49"/>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c r="AR759" s="31"/>
      <c r="AS759" s="31"/>
      <c r="AT759" s="31"/>
      <c r="AU759" s="31"/>
      <c r="AV759" s="31"/>
      <c r="AW759" s="31"/>
      <c r="AX759" s="31"/>
      <c r="AY759" s="31"/>
      <c r="AZ759" s="31"/>
      <c r="BA759" s="31"/>
      <c r="BB759" s="31"/>
      <c r="BC759" s="31"/>
      <c r="BD759" s="31"/>
      <c r="BE759" s="31"/>
      <c r="BF759" s="31"/>
      <c r="BG759" s="31"/>
      <c r="BH759" s="31"/>
      <c r="BI759" s="31"/>
      <c r="BJ759" s="31"/>
      <c r="BK759" s="31"/>
      <c r="BL759" s="31"/>
      <c r="BM759" s="31"/>
      <c r="BN759" s="31"/>
      <c r="BO759" s="31"/>
      <c r="BP759" s="31"/>
      <c r="BQ759" s="31"/>
      <c r="BR759" s="31"/>
      <c r="BS759" s="31"/>
      <c r="BT759" s="31"/>
      <c r="BU759" s="31"/>
      <c r="BV759" s="31"/>
      <c r="BW759" s="31"/>
      <c r="BX759" s="31"/>
      <c r="BY759" s="31"/>
      <c r="BZ759" s="31"/>
      <c r="CA759" s="31"/>
      <c r="CB759" s="31"/>
      <c r="CC759" s="31"/>
      <c r="CD759" s="31"/>
      <c r="CE759" s="31"/>
      <c r="CF759" s="31"/>
      <c r="CG759" s="31"/>
      <c r="CH759" s="31"/>
      <c r="CI759" s="31"/>
      <c r="CJ759" s="31"/>
      <c r="CK759" s="31"/>
      <c r="CL759" s="31"/>
      <c r="CM759" s="31"/>
      <c r="CN759" s="31"/>
      <c r="CO759" s="31"/>
      <c r="CP759" s="31"/>
      <c r="CQ759" s="31"/>
      <c r="CR759" s="31"/>
      <c r="CS759" s="31"/>
      <c r="CT759" s="31"/>
      <c r="CU759" s="31"/>
      <c r="CV759" s="31"/>
      <c r="CW759" s="31"/>
      <c r="CX759" s="31"/>
    </row>
    <row r="760" spans="1:102" s="6" customFormat="1" ht="15" customHeight="1">
      <c r="A760" s="67" t="s">
        <v>36</v>
      </c>
      <c r="B760" s="67" t="s">
        <v>111</v>
      </c>
      <c r="C760" s="100"/>
      <c r="D760" s="5"/>
      <c r="E760" s="5"/>
      <c r="F760" s="5"/>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c r="AR760" s="31"/>
      <c r="AS760" s="31"/>
      <c r="AT760" s="31"/>
      <c r="AU760" s="31"/>
      <c r="AV760" s="31"/>
      <c r="AW760" s="31"/>
      <c r="AX760" s="31"/>
      <c r="AY760" s="31"/>
      <c r="AZ760" s="31"/>
      <c r="BA760" s="31"/>
      <c r="BB760" s="31"/>
      <c r="BC760" s="31"/>
      <c r="BD760" s="31"/>
      <c r="BE760" s="31"/>
      <c r="BF760" s="31"/>
      <c r="BG760" s="31"/>
      <c r="BH760" s="31"/>
      <c r="BI760" s="31"/>
      <c r="BJ760" s="31"/>
      <c r="BK760" s="31"/>
      <c r="BL760" s="31"/>
      <c r="BM760" s="31"/>
      <c r="BN760" s="31"/>
      <c r="BO760" s="31"/>
      <c r="BP760" s="31"/>
      <c r="BQ760" s="31"/>
      <c r="BR760" s="31"/>
      <c r="BS760" s="31"/>
      <c r="BT760" s="31"/>
      <c r="BU760" s="31"/>
      <c r="BV760" s="31"/>
      <c r="BW760" s="31"/>
      <c r="BX760" s="31"/>
      <c r="BY760" s="31"/>
      <c r="BZ760" s="31"/>
      <c r="CA760" s="31"/>
      <c r="CB760" s="31"/>
      <c r="CC760" s="31"/>
      <c r="CD760" s="31"/>
      <c r="CE760" s="31"/>
      <c r="CF760" s="31"/>
      <c r="CG760" s="31"/>
      <c r="CH760" s="31"/>
      <c r="CI760" s="31"/>
      <c r="CJ760" s="31"/>
      <c r="CK760" s="31"/>
      <c r="CL760" s="31"/>
      <c r="CM760" s="31"/>
      <c r="CN760" s="31"/>
      <c r="CO760" s="31"/>
      <c r="CP760" s="31"/>
      <c r="CQ760" s="31"/>
      <c r="CR760" s="31"/>
      <c r="CS760" s="31"/>
      <c r="CT760" s="31"/>
      <c r="CU760" s="31"/>
      <c r="CV760" s="31"/>
      <c r="CW760" s="31"/>
      <c r="CX760" s="31"/>
    </row>
    <row r="761" spans="1:102" s="6" customFormat="1" ht="15" customHeight="1">
      <c r="A761" s="67" t="s">
        <v>114</v>
      </c>
      <c r="B761" s="67" t="s">
        <v>113</v>
      </c>
      <c r="C761" s="75"/>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c r="AR761" s="31"/>
      <c r="AS761" s="31"/>
      <c r="AT761" s="31"/>
      <c r="AU761" s="31"/>
      <c r="AV761" s="31"/>
      <c r="AW761" s="31"/>
      <c r="AX761" s="31"/>
      <c r="AY761" s="31"/>
      <c r="AZ761" s="31"/>
      <c r="BA761" s="31"/>
      <c r="BB761" s="31"/>
      <c r="BC761" s="31"/>
      <c r="BD761" s="31"/>
      <c r="BE761" s="31"/>
      <c r="BF761" s="31"/>
      <c r="BG761" s="31"/>
      <c r="BH761" s="31"/>
      <c r="BI761" s="31"/>
      <c r="BJ761" s="31"/>
      <c r="BK761" s="31"/>
      <c r="BL761" s="31"/>
      <c r="BM761" s="31"/>
      <c r="BN761" s="31"/>
      <c r="BO761" s="31"/>
      <c r="BP761" s="31"/>
      <c r="BQ761" s="31"/>
      <c r="BR761" s="31"/>
      <c r="BS761" s="31"/>
      <c r="BT761" s="31"/>
      <c r="BU761" s="31"/>
      <c r="BV761" s="31"/>
      <c r="BW761" s="31"/>
      <c r="BX761" s="31"/>
      <c r="BY761" s="31"/>
      <c r="BZ761" s="31"/>
      <c r="CA761" s="31"/>
      <c r="CB761" s="31"/>
      <c r="CC761" s="31"/>
      <c r="CD761" s="31"/>
      <c r="CE761" s="31"/>
      <c r="CF761" s="31"/>
      <c r="CG761" s="31"/>
      <c r="CH761" s="31"/>
      <c r="CI761" s="31"/>
      <c r="CJ761" s="31"/>
      <c r="CK761" s="31"/>
      <c r="CL761" s="31"/>
      <c r="CM761" s="31"/>
      <c r="CN761" s="31"/>
      <c r="CO761" s="31"/>
      <c r="CP761" s="31"/>
      <c r="CQ761" s="31"/>
      <c r="CR761" s="31"/>
      <c r="CS761" s="31"/>
      <c r="CT761" s="31"/>
      <c r="CU761" s="31"/>
      <c r="CV761" s="31"/>
      <c r="CW761" s="31"/>
      <c r="CX761" s="31"/>
    </row>
    <row r="762" spans="1:102" s="6" customFormat="1" ht="15" customHeight="1">
      <c r="A762" s="30" t="s">
        <v>684</v>
      </c>
      <c r="B762" s="30" t="s">
        <v>519</v>
      </c>
      <c r="C762" s="75" t="s">
        <v>54</v>
      </c>
      <c r="D762" s="6">
        <f>0.15*((11.2*5)+(3.9+6.8)*5+(11.1*3.5)-((1.2*2.2)+(1.85*0.8)))</f>
        <v>21.634499999999999</v>
      </c>
      <c r="F762" s="6">
        <f>E762*D762</f>
        <v>0</v>
      </c>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c r="AR762" s="31"/>
      <c r="AS762" s="31"/>
      <c r="AT762" s="31"/>
      <c r="AU762" s="31"/>
      <c r="AV762" s="31"/>
      <c r="AW762" s="31"/>
      <c r="AX762" s="31"/>
      <c r="AY762" s="31"/>
      <c r="AZ762" s="31"/>
      <c r="BA762" s="31"/>
      <c r="BB762" s="31"/>
      <c r="BC762" s="31"/>
      <c r="BD762" s="31"/>
      <c r="BE762" s="31"/>
      <c r="BF762" s="31"/>
      <c r="BG762" s="31"/>
      <c r="BH762" s="31"/>
      <c r="BI762" s="31"/>
      <c r="BJ762" s="31"/>
      <c r="BK762" s="31"/>
      <c r="BL762" s="31"/>
      <c r="BM762" s="31"/>
      <c r="BN762" s="31"/>
      <c r="BO762" s="31"/>
      <c r="BP762" s="31"/>
      <c r="BQ762" s="31"/>
      <c r="BR762" s="31"/>
      <c r="BS762" s="31"/>
      <c r="BT762" s="31"/>
      <c r="BU762" s="31"/>
      <c r="BV762" s="31"/>
      <c r="BW762" s="31"/>
      <c r="BX762" s="31"/>
      <c r="BY762" s="31"/>
      <c r="BZ762" s="31"/>
      <c r="CA762" s="31"/>
      <c r="CB762" s="31"/>
      <c r="CC762" s="31"/>
      <c r="CD762" s="31"/>
      <c r="CE762" s="31"/>
      <c r="CF762" s="31"/>
      <c r="CG762" s="31"/>
      <c r="CH762" s="31"/>
      <c r="CI762" s="31"/>
      <c r="CJ762" s="31"/>
      <c r="CK762" s="31"/>
      <c r="CL762" s="31"/>
      <c r="CM762" s="31"/>
      <c r="CN762" s="31"/>
      <c r="CO762" s="31"/>
      <c r="CP762" s="31"/>
      <c r="CQ762" s="31"/>
      <c r="CR762" s="31"/>
      <c r="CS762" s="31"/>
      <c r="CT762" s="31"/>
      <c r="CU762" s="31"/>
      <c r="CV762" s="31"/>
      <c r="CW762" s="31"/>
      <c r="CX762" s="31"/>
    </row>
    <row r="763" spans="1:102" s="6" customFormat="1" ht="15" customHeight="1">
      <c r="A763" s="30" t="s">
        <v>685</v>
      </c>
      <c r="B763" s="30" t="s">
        <v>524</v>
      </c>
      <c r="C763" s="75" t="s">
        <v>47</v>
      </c>
      <c r="D763" s="6">
        <f>(1.85*0.22)</f>
        <v>0.40700000000000003</v>
      </c>
      <c r="F763" s="6">
        <f t="shared" ref="F763:F765" si="33">E763*D763</f>
        <v>0</v>
      </c>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c r="AR763" s="31"/>
      <c r="AS763" s="31"/>
      <c r="AT763" s="31"/>
      <c r="AU763" s="31"/>
      <c r="AV763" s="31"/>
      <c r="AW763" s="31"/>
      <c r="AX763" s="31"/>
      <c r="AY763" s="31"/>
      <c r="AZ763" s="31"/>
      <c r="BA763" s="31"/>
      <c r="BB763" s="31"/>
      <c r="BC763" s="31"/>
      <c r="BD763" s="31"/>
      <c r="BE763" s="31"/>
      <c r="BF763" s="31"/>
      <c r="BG763" s="31"/>
      <c r="BH763" s="31"/>
      <c r="BI763" s="31"/>
      <c r="BJ763" s="31"/>
      <c r="BK763" s="31"/>
      <c r="BL763" s="31"/>
      <c r="BM763" s="31"/>
      <c r="BN763" s="31"/>
      <c r="BO763" s="31"/>
      <c r="BP763" s="31"/>
      <c r="BQ763" s="31"/>
      <c r="BR763" s="31"/>
      <c r="BS763" s="31"/>
      <c r="BT763" s="31"/>
      <c r="BU763" s="31"/>
      <c r="BV763" s="31"/>
      <c r="BW763" s="31"/>
      <c r="BX763" s="31"/>
      <c r="BY763" s="31"/>
      <c r="BZ763" s="31"/>
      <c r="CA763" s="31"/>
      <c r="CB763" s="31"/>
      <c r="CC763" s="31"/>
      <c r="CD763" s="31"/>
      <c r="CE763" s="31"/>
      <c r="CF763" s="31"/>
      <c r="CG763" s="31"/>
      <c r="CH763" s="31"/>
      <c r="CI763" s="31"/>
      <c r="CJ763" s="31"/>
      <c r="CK763" s="31"/>
      <c r="CL763" s="31"/>
      <c r="CM763" s="31"/>
      <c r="CN763" s="31"/>
      <c r="CO763" s="31"/>
      <c r="CP763" s="31"/>
      <c r="CQ763" s="31"/>
      <c r="CR763" s="31"/>
      <c r="CS763" s="31"/>
      <c r="CT763" s="31"/>
      <c r="CU763" s="31"/>
      <c r="CV763" s="31"/>
      <c r="CW763" s="31"/>
      <c r="CX763" s="31"/>
    </row>
    <row r="764" spans="1:102" s="6" customFormat="1" ht="30" customHeight="1">
      <c r="A764" s="67" t="s">
        <v>116</v>
      </c>
      <c r="B764" s="67" t="s">
        <v>126</v>
      </c>
      <c r="C764" s="75"/>
      <c r="F764" s="6">
        <f t="shared" si="33"/>
        <v>0</v>
      </c>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c r="AR764" s="31"/>
      <c r="AS764" s="31"/>
      <c r="AT764" s="31"/>
      <c r="AU764" s="31"/>
      <c r="AV764" s="31"/>
      <c r="AW764" s="31"/>
      <c r="AX764" s="31"/>
      <c r="AY764" s="31"/>
      <c r="AZ764" s="31"/>
      <c r="BA764" s="31"/>
      <c r="BB764" s="31"/>
      <c r="BC764" s="31"/>
      <c r="BD764" s="31"/>
      <c r="BE764" s="31"/>
      <c r="BF764" s="31"/>
      <c r="BG764" s="31"/>
      <c r="BH764" s="31"/>
      <c r="BI764" s="31"/>
      <c r="BJ764" s="31"/>
      <c r="BK764" s="31"/>
      <c r="BL764" s="31"/>
      <c r="BM764" s="31"/>
      <c r="BN764" s="31"/>
      <c r="BO764" s="31"/>
      <c r="BP764" s="31"/>
      <c r="BQ764" s="31"/>
      <c r="BR764" s="31"/>
      <c r="BS764" s="31"/>
      <c r="BT764" s="31"/>
      <c r="BU764" s="31"/>
      <c r="BV764" s="31"/>
      <c r="BW764" s="31"/>
      <c r="BX764" s="31"/>
      <c r="BY764" s="31"/>
      <c r="BZ764" s="31"/>
      <c r="CA764" s="31"/>
      <c r="CB764" s="31"/>
      <c r="CC764" s="31"/>
      <c r="CD764" s="31"/>
      <c r="CE764" s="31"/>
      <c r="CF764" s="31"/>
      <c r="CG764" s="31"/>
      <c r="CH764" s="31"/>
      <c r="CI764" s="31"/>
      <c r="CJ764" s="31"/>
      <c r="CK764" s="31"/>
      <c r="CL764" s="31"/>
      <c r="CM764" s="31"/>
      <c r="CN764" s="31"/>
      <c r="CO764" s="31"/>
      <c r="CP764" s="31"/>
      <c r="CQ764" s="31"/>
      <c r="CR764" s="31"/>
      <c r="CS764" s="31"/>
      <c r="CT764" s="31"/>
      <c r="CU764" s="31"/>
      <c r="CV764" s="31"/>
      <c r="CW764" s="31"/>
      <c r="CX764" s="31"/>
    </row>
    <row r="765" spans="1:102" s="6" customFormat="1" ht="15" customHeight="1">
      <c r="A765" s="30" t="s">
        <v>686</v>
      </c>
      <c r="B765" s="82" t="s">
        <v>687</v>
      </c>
      <c r="C765" s="75" t="s">
        <v>54</v>
      </c>
      <c r="D765" s="6">
        <f>0.15*0.22*(11.1+6.81+6.25+1.8)</f>
        <v>0.85668000000000011</v>
      </c>
      <c r="E765" s="81"/>
      <c r="F765" s="6">
        <f t="shared" si="33"/>
        <v>0</v>
      </c>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c r="AR765" s="31"/>
      <c r="AS765" s="31"/>
      <c r="AT765" s="31"/>
      <c r="AU765" s="31"/>
      <c r="AV765" s="31"/>
      <c r="AW765" s="31"/>
      <c r="AX765" s="31"/>
      <c r="AY765" s="31"/>
      <c r="AZ765" s="31"/>
      <c r="BA765" s="31"/>
      <c r="BB765" s="31"/>
      <c r="BC765" s="31"/>
      <c r="BD765" s="31"/>
      <c r="BE765" s="31"/>
      <c r="BF765" s="31"/>
      <c r="BG765" s="31"/>
      <c r="BH765" s="31"/>
      <c r="BI765" s="31"/>
      <c r="BJ765" s="31"/>
      <c r="BK765" s="31"/>
      <c r="BL765" s="31"/>
      <c r="BM765" s="31"/>
      <c r="BN765" s="31"/>
      <c r="BO765" s="31"/>
      <c r="BP765" s="31"/>
      <c r="BQ765" s="31"/>
      <c r="BR765" s="31"/>
      <c r="BS765" s="31"/>
      <c r="BT765" s="31"/>
      <c r="BU765" s="31"/>
      <c r="BV765" s="31"/>
      <c r="BW765" s="31"/>
      <c r="BX765" s="31"/>
      <c r="BY765" s="31"/>
      <c r="BZ765" s="31"/>
      <c r="CA765" s="31"/>
      <c r="CB765" s="31"/>
      <c r="CC765" s="31"/>
      <c r="CD765" s="31"/>
      <c r="CE765" s="31"/>
      <c r="CF765" s="31"/>
      <c r="CG765" s="31"/>
      <c r="CH765" s="31"/>
      <c r="CI765" s="31"/>
      <c r="CJ765" s="31"/>
      <c r="CK765" s="31"/>
      <c r="CL765" s="31"/>
      <c r="CM765" s="31"/>
      <c r="CN765" s="31"/>
      <c r="CO765" s="31"/>
      <c r="CP765" s="31"/>
      <c r="CQ765" s="31"/>
      <c r="CR765" s="31"/>
      <c r="CS765" s="31"/>
      <c r="CT765" s="31"/>
      <c r="CU765" s="31"/>
      <c r="CV765" s="31"/>
      <c r="CW765" s="31"/>
      <c r="CX765" s="31"/>
    </row>
    <row r="766" spans="1:102" s="6" customFormat="1" ht="15" customHeight="1">
      <c r="A766" s="68"/>
      <c r="B766" s="76" t="s">
        <v>653</v>
      </c>
      <c r="C766" s="77"/>
      <c r="D766" s="5"/>
      <c r="F766" s="5">
        <f>SUM(F762:F765)</f>
        <v>0</v>
      </c>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c r="AU766" s="31"/>
      <c r="AV766" s="31"/>
      <c r="AW766" s="31"/>
      <c r="AX766" s="31"/>
      <c r="AY766" s="31"/>
      <c r="AZ766" s="31"/>
      <c r="BA766" s="31"/>
      <c r="BB766" s="31"/>
      <c r="BC766" s="31"/>
      <c r="BD766" s="31"/>
      <c r="BE766" s="31"/>
      <c r="BF766" s="31"/>
      <c r="BG766" s="31"/>
      <c r="BH766" s="31"/>
      <c r="BI766" s="31"/>
      <c r="BJ766" s="31"/>
      <c r="BK766" s="31"/>
      <c r="BL766" s="31"/>
      <c r="BM766" s="31"/>
      <c r="BN766" s="31"/>
      <c r="BO766" s="31"/>
      <c r="BP766" s="31"/>
      <c r="BQ766" s="31"/>
      <c r="BR766" s="31"/>
      <c r="BS766" s="31"/>
      <c r="BT766" s="31"/>
      <c r="BU766" s="31"/>
      <c r="BV766" s="31"/>
      <c r="BW766" s="31"/>
      <c r="BX766" s="31"/>
      <c r="BY766" s="31"/>
      <c r="BZ766" s="31"/>
      <c r="CA766" s="31"/>
      <c r="CB766" s="31"/>
      <c r="CC766" s="31"/>
      <c r="CD766" s="31"/>
      <c r="CE766" s="31"/>
      <c r="CF766" s="31"/>
      <c r="CG766" s="31"/>
      <c r="CH766" s="31"/>
      <c r="CI766" s="31"/>
      <c r="CJ766" s="31"/>
      <c r="CK766" s="31"/>
      <c r="CL766" s="31"/>
      <c r="CM766" s="31"/>
      <c r="CN766" s="31"/>
      <c r="CO766" s="31"/>
      <c r="CP766" s="31"/>
      <c r="CQ766" s="31"/>
      <c r="CR766" s="31"/>
      <c r="CS766" s="31"/>
      <c r="CT766" s="31"/>
      <c r="CU766" s="31"/>
      <c r="CV766" s="31"/>
      <c r="CW766" s="31"/>
      <c r="CX766" s="31"/>
    </row>
    <row r="767" spans="1:102" s="6" customFormat="1" ht="15" customHeight="1">
      <c r="A767" s="67" t="s">
        <v>38</v>
      </c>
      <c r="B767" s="67" t="s">
        <v>129</v>
      </c>
      <c r="C767" s="100"/>
      <c r="D767" s="5"/>
      <c r="E767" s="5"/>
      <c r="F767" s="5"/>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c r="AR767" s="31"/>
      <c r="AS767" s="31"/>
      <c r="AT767" s="31"/>
      <c r="AU767" s="31"/>
      <c r="AV767" s="31"/>
      <c r="AW767" s="31"/>
      <c r="AX767" s="31"/>
      <c r="AY767" s="31"/>
      <c r="AZ767" s="31"/>
      <c r="BA767" s="31"/>
      <c r="BB767" s="31"/>
      <c r="BC767" s="31"/>
      <c r="BD767" s="31"/>
      <c r="BE767" s="31"/>
      <c r="BF767" s="31"/>
      <c r="BG767" s="31"/>
      <c r="BH767" s="31"/>
      <c r="BI767" s="31"/>
      <c r="BJ767" s="31"/>
      <c r="BK767" s="31"/>
      <c r="BL767" s="31"/>
      <c r="BM767" s="31"/>
      <c r="BN767" s="31"/>
      <c r="BO767" s="31"/>
      <c r="BP767" s="31"/>
      <c r="BQ767" s="31"/>
      <c r="BR767" s="31"/>
      <c r="BS767" s="31"/>
      <c r="BT767" s="31"/>
      <c r="BU767" s="31"/>
      <c r="BV767" s="31"/>
      <c r="BW767" s="31"/>
      <c r="BX767" s="31"/>
      <c r="BY767" s="31"/>
      <c r="BZ767" s="31"/>
      <c r="CA767" s="31"/>
      <c r="CB767" s="31"/>
      <c r="CC767" s="31"/>
      <c r="CD767" s="31"/>
      <c r="CE767" s="31"/>
      <c r="CF767" s="31"/>
      <c r="CG767" s="31"/>
      <c r="CH767" s="31"/>
      <c r="CI767" s="31"/>
      <c r="CJ767" s="31"/>
      <c r="CK767" s="31"/>
      <c r="CL767" s="31"/>
      <c r="CM767" s="31"/>
      <c r="CN767" s="31"/>
      <c r="CO767" s="31"/>
      <c r="CP767" s="31"/>
      <c r="CQ767" s="31"/>
      <c r="CR767" s="31"/>
      <c r="CS767" s="31"/>
      <c r="CT767" s="31"/>
      <c r="CU767" s="31"/>
      <c r="CV767" s="31"/>
      <c r="CW767" s="31"/>
      <c r="CX767" s="31"/>
    </row>
    <row r="768" spans="1:102" s="6" customFormat="1" ht="30" customHeight="1">
      <c r="A768" s="30"/>
      <c r="B768" s="107" t="s">
        <v>130</v>
      </c>
      <c r="C768" s="75"/>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c r="AR768" s="31"/>
      <c r="AS768" s="31"/>
      <c r="AT768" s="31"/>
      <c r="AU768" s="31"/>
      <c r="AV768" s="31"/>
      <c r="AW768" s="31"/>
      <c r="AX768" s="31"/>
      <c r="AY768" s="31"/>
      <c r="AZ768" s="31"/>
      <c r="BA768" s="31"/>
      <c r="BB768" s="31"/>
      <c r="BC768" s="31"/>
      <c r="BD768" s="31"/>
      <c r="BE768" s="31"/>
      <c r="BF768" s="31"/>
      <c r="BG768" s="31"/>
      <c r="BH768" s="31"/>
      <c r="BI768" s="31"/>
      <c r="BJ768" s="31"/>
      <c r="BK768" s="31"/>
      <c r="BL768" s="31"/>
      <c r="BM768" s="31"/>
      <c r="BN768" s="31"/>
      <c r="BO768" s="31"/>
      <c r="BP768" s="31"/>
      <c r="BQ768" s="31"/>
      <c r="BR768" s="31"/>
      <c r="BS768" s="31"/>
      <c r="BT768" s="31"/>
      <c r="BU768" s="31"/>
      <c r="BV768" s="31"/>
      <c r="BW768" s="31"/>
      <c r="BX768" s="31"/>
      <c r="BY768" s="31"/>
      <c r="BZ768" s="31"/>
      <c r="CA768" s="31"/>
      <c r="CB768" s="31"/>
      <c r="CC768" s="31"/>
      <c r="CD768" s="31"/>
      <c r="CE768" s="31"/>
      <c r="CF768" s="31"/>
      <c r="CG768" s="31"/>
      <c r="CH768" s="31"/>
      <c r="CI768" s="31"/>
      <c r="CJ768" s="31"/>
      <c r="CK768" s="31"/>
      <c r="CL768" s="31"/>
      <c r="CM768" s="31"/>
      <c r="CN768" s="31"/>
      <c r="CO768" s="31"/>
      <c r="CP768" s="31"/>
      <c r="CQ768" s="31"/>
      <c r="CR768" s="31"/>
      <c r="CS768" s="31"/>
      <c r="CT768" s="31"/>
      <c r="CU768" s="31"/>
      <c r="CV768" s="31"/>
      <c r="CW768" s="31"/>
      <c r="CX768" s="31"/>
    </row>
    <row r="769" spans="1:102" s="6" customFormat="1" ht="15" customHeight="1">
      <c r="A769" s="67" t="s">
        <v>119</v>
      </c>
      <c r="B769" s="67" t="s">
        <v>131</v>
      </c>
      <c r="C769" s="100"/>
      <c r="D769" s="5"/>
      <c r="E769" s="5"/>
      <c r="F769" s="5"/>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c r="AR769" s="31"/>
      <c r="AS769" s="31"/>
      <c r="AT769" s="31"/>
      <c r="AU769" s="31"/>
      <c r="AV769" s="31"/>
      <c r="AW769" s="31"/>
      <c r="AX769" s="31"/>
      <c r="AY769" s="31"/>
      <c r="AZ769" s="31"/>
      <c r="BA769" s="31"/>
      <c r="BB769" s="31"/>
      <c r="BC769" s="31"/>
      <c r="BD769" s="31"/>
      <c r="BE769" s="31"/>
      <c r="BF769" s="31"/>
      <c r="BG769" s="31"/>
      <c r="BH769" s="31"/>
      <c r="BI769" s="31"/>
      <c r="BJ769" s="31"/>
      <c r="BK769" s="31"/>
      <c r="BL769" s="31"/>
      <c r="BM769" s="31"/>
      <c r="BN769" s="31"/>
      <c r="BO769" s="31"/>
      <c r="BP769" s="31"/>
      <c r="BQ769" s="31"/>
      <c r="BR769" s="31"/>
      <c r="BS769" s="31"/>
      <c r="BT769" s="31"/>
      <c r="BU769" s="31"/>
      <c r="BV769" s="31"/>
      <c r="BW769" s="31"/>
      <c r="BX769" s="31"/>
      <c r="BY769" s="31"/>
      <c r="BZ769" s="31"/>
      <c r="CA769" s="31"/>
      <c r="CB769" s="31"/>
      <c r="CC769" s="31"/>
      <c r="CD769" s="31"/>
      <c r="CE769" s="31"/>
      <c r="CF769" s="31"/>
      <c r="CG769" s="31"/>
      <c r="CH769" s="31"/>
      <c r="CI769" s="31"/>
      <c r="CJ769" s="31"/>
      <c r="CK769" s="31"/>
      <c r="CL769" s="31"/>
      <c r="CM769" s="31"/>
      <c r="CN769" s="31"/>
      <c r="CO769" s="31"/>
      <c r="CP769" s="31"/>
      <c r="CQ769" s="31"/>
      <c r="CR769" s="31"/>
      <c r="CS769" s="31"/>
      <c r="CT769" s="31"/>
      <c r="CU769" s="31"/>
      <c r="CV769" s="31"/>
      <c r="CW769" s="31"/>
      <c r="CX769" s="31"/>
    </row>
    <row r="770" spans="1:102" s="6" customFormat="1" ht="15" customHeight="1">
      <c r="A770" s="30" t="s">
        <v>121</v>
      </c>
      <c r="B770" s="82" t="s">
        <v>526</v>
      </c>
      <c r="C770" s="75" t="s">
        <v>47</v>
      </c>
      <c r="D770" s="6">
        <f>(22.5*3.25)-((1.2*2.2)+(1.85*0.8))</f>
        <v>69.004999999999995</v>
      </c>
      <c r="F770" s="6">
        <f>E770*D770</f>
        <v>0</v>
      </c>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c r="AR770" s="31"/>
      <c r="AS770" s="31"/>
      <c r="AT770" s="31"/>
      <c r="AU770" s="31"/>
      <c r="AV770" s="31"/>
      <c r="AW770" s="31"/>
      <c r="AX770" s="31"/>
      <c r="AY770" s="31"/>
      <c r="AZ770" s="31"/>
      <c r="BA770" s="31"/>
      <c r="BB770" s="31"/>
      <c r="BC770" s="31"/>
      <c r="BD770" s="31"/>
      <c r="BE770" s="31"/>
      <c r="BF770" s="31"/>
      <c r="BG770" s="31"/>
      <c r="BH770" s="31"/>
      <c r="BI770" s="31"/>
      <c r="BJ770" s="31"/>
      <c r="BK770" s="31"/>
      <c r="BL770" s="31"/>
      <c r="BM770" s="31"/>
      <c r="BN770" s="31"/>
      <c r="BO770" s="31"/>
      <c r="BP770" s="31"/>
      <c r="BQ770" s="31"/>
      <c r="BR770" s="31"/>
      <c r="BS770" s="31"/>
      <c r="BT770" s="31"/>
      <c r="BU770" s="31"/>
      <c r="BV770" s="31"/>
      <c r="BW770" s="31"/>
      <c r="BX770" s="31"/>
      <c r="BY770" s="31"/>
      <c r="BZ770" s="31"/>
      <c r="CA770" s="31"/>
      <c r="CB770" s="31"/>
      <c r="CC770" s="31"/>
      <c r="CD770" s="31"/>
      <c r="CE770" s="31"/>
      <c r="CF770" s="31"/>
      <c r="CG770" s="31"/>
      <c r="CH770" s="31"/>
      <c r="CI770" s="31"/>
      <c r="CJ770" s="31"/>
      <c r="CK770" s="31"/>
      <c r="CL770" s="31"/>
      <c r="CM770" s="31"/>
      <c r="CN770" s="31"/>
      <c r="CO770" s="31"/>
      <c r="CP770" s="31"/>
      <c r="CQ770" s="31"/>
      <c r="CR770" s="31"/>
      <c r="CS770" s="31"/>
      <c r="CT770" s="31"/>
      <c r="CU770" s="31"/>
      <c r="CV770" s="31"/>
      <c r="CW770" s="31"/>
      <c r="CX770" s="31"/>
    </row>
    <row r="771" spans="1:102" s="6" customFormat="1" ht="15" customHeight="1">
      <c r="A771" s="67" t="s">
        <v>442</v>
      </c>
      <c r="B771" s="67" t="s">
        <v>134</v>
      </c>
      <c r="C771" s="100"/>
      <c r="D771" s="5"/>
      <c r="E771" s="5"/>
      <c r="F771" s="6">
        <f t="shared" ref="F771:F772" si="34">E771*D771</f>
        <v>0</v>
      </c>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c r="AR771" s="31"/>
      <c r="AS771" s="31"/>
      <c r="AT771" s="31"/>
      <c r="AU771" s="31"/>
      <c r="AV771" s="31"/>
      <c r="AW771" s="31"/>
      <c r="AX771" s="31"/>
      <c r="AY771" s="31"/>
      <c r="AZ771" s="31"/>
      <c r="BA771" s="31"/>
      <c r="BB771" s="31"/>
      <c r="BC771" s="31"/>
      <c r="BD771" s="31"/>
      <c r="BE771" s="31"/>
      <c r="BF771" s="31"/>
      <c r="BG771" s="31"/>
      <c r="BH771" s="31"/>
      <c r="BI771" s="31"/>
      <c r="BJ771" s="31"/>
      <c r="BK771" s="31"/>
      <c r="BL771" s="31"/>
      <c r="BM771" s="31"/>
      <c r="BN771" s="31"/>
      <c r="BO771" s="31"/>
      <c r="BP771" s="31"/>
      <c r="BQ771" s="31"/>
      <c r="BR771" s="31"/>
      <c r="BS771" s="31"/>
      <c r="BT771" s="31"/>
      <c r="BU771" s="31"/>
      <c r="BV771" s="31"/>
      <c r="BW771" s="31"/>
      <c r="BX771" s="31"/>
      <c r="BY771" s="31"/>
      <c r="BZ771" s="31"/>
      <c r="CA771" s="31"/>
      <c r="CB771" s="31"/>
      <c r="CC771" s="31"/>
      <c r="CD771" s="31"/>
      <c r="CE771" s="31"/>
      <c r="CF771" s="31"/>
      <c r="CG771" s="31"/>
      <c r="CH771" s="31"/>
      <c r="CI771" s="31"/>
      <c r="CJ771" s="31"/>
      <c r="CK771" s="31"/>
      <c r="CL771" s="31"/>
      <c r="CM771" s="31"/>
      <c r="CN771" s="31"/>
      <c r="CO771" s="31"/>
      <c r="CP771" s="31"/>
      <c r="CQ771" s="31"/>
      <c r="CR771" s="31"/>
      <c r="CS771" s="31"/>
      <c r="CT771" s="31"/>
      <c r="CU771" s="31"/>
      <c r="CV771" s="31"/>
      <c r="CW771" s="31"/>
      <c r="CX771" s="31"/>
    </row>
    <row r="772" spans="1:102" s="6" customFormat="1" ht="15" customHeight="1">
      <c r="A772" s="30" t="s">
        <v>688</v>
      </c>
      <c r="B772" s="82" t="s">
        <v>526</v>
      </c>
      <c r="C772" s="75" t="s">
        <v>47</v>
      </c>
      <c r="D772" s="6">
        <f>((11.2+6.4+3.9)*5+(11.1*3.5)+(43.7*1.2)+(15*2.5))-((1.2*2.2)+(1.85*0.8))</f>
        <v>232.17</v>
      </c>
      <c r="F772" s="6">
        <f t="shared" si="34"/>
        <v>0</v>
      </c>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c r="AR772" s="31"/>
      <c r="AS772" s="31"/>
      <c r="AT772" s="31"/>
      <c r="AU772" s="31"/>
      <c r="AV772" s="31"/>
      <c r="AW772" s="31"/>
      <c r="AX772" s="31"/>
      <c r="AY772" s="31"/>
      <c r="AZ772" s="31"/>
      <c r="BA772" s="31"/>
      <c r="BB772" s="31"/>
      <c r="BC772" s="31"/>
      <c r="BD772" s="31"/>
      <c r="BE772" s="31"/>
      <c r="BF772" s="31"/>
      <c r="BG772" s="31"/>
      <c r="BH772" s="31"/>
      <c r="BI772" s="31"/>
      <c r="BJ772" s="31"/>
      <c r="BK772" s="31"/>
      <c r="BL772" s="31"/>
      <c r="BM772" s="31"/>
      <c r="BN772" s="31"/>
      <c r="BO772" s="31"/>
      <c r="BP772" s="31"/>
      <c r="BQ772" s="31"/>
      <c r="BR772" s="31"/>
      <c r="BS772" s="31"/>
      <c r="BT772" s="31"/>
      <c r="BU772" s="31"/>
      <c r="BV772" s="31"/>
      <c r="BW772" s="31"/>
      <c r="BX772" s="31"/>
      <c r="BY772" s="31"/>
      <c r="BZ772" s="31"/>
      <c r="CA772" s="31"/>
      <c r="CB772" s="31"/>
      <c r="CC772" s="31"/>
      <c r="CD772" s="31"/>
      <c r="CE772" s="31"/>
      <c r="CF772" s="31"/>
      <c r="CG772" s="31"/>
      <c r="CH772" s="31"/>
      <c r="CI772" s="31"/>
      <c r="CJ772" s="31"/>
      <c r="CK772" s="31"/>
      <c r="CL772" s="31"/>
      <c r="CM772" s="31"/>
      <c r="CN772" s="31"/>
      <c r="CO772" s="31"/>
      <c r="CP772" s="31"/>
      <c r="CQ772" s="31"/>
      <c r="CR772" s="31"/>
      <c r="CS772" s="31"/>
      <c r="CT772" s="31"/>
      <c r="CU772" s="31"/>
      <c r="CV772" s="31"/>
      <c r="CW772" s="31"/>
      <c r="CX772" s="31"/>
    </row>
    <row r="773" spans="1:102" s="6" customFormat="1" ht="15" customHeight="1">
      <c r="A773" s="68"/>
      <c r="B773" s="76" t="s">
        <v>653</v>
      </c>
      <c r="C773" s="77"/>
      <c r="D773" s="5"/>
      <c r="F773" s="5">
        <f>SUM(F769:F772)</f>
        <v>0</v>
      </c>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c r="AR773" s="31"/>
      <c r="AS773" s="31"/>
      <c r="AT773" s="31"/>
      <c r="AU773" s="31"/>
      <c r="AV773" s="31"/>
      <c r="AW773" s="31"/>
      <c r="AX773" s="31"/>
      <c r="AY773" s="31"/>
      <c r="AZ773" s="31"/>
      <c r="BA773" s="31"/>
      <c r="BB773" s="31"/>
      <c r="BC773" s="31"/>
      <c r="BD773" s="31"/>
      <c r="BE773" s="31"/>
      <c r="BF773" s="31"/>
      <c r="BG773" s="31"/>
      <c r="BH773" s="31"/>
      <c r="BI773" s="31"/>
      <c r="BJ773" s="31"/>
      <c r="BK773" s="31"/>
      <c r="BL773" s="31"/>
      <c r="BM773" s="31"/>
      <c r="BN773" s="31"/>
      <c r="BO773" s="31"/>
      <c r="BP773" s="31"/>
      <c r="BQ773" s="31"/>
      <c r="BR773" s="31"/>
      <c r="BS773" s="31"/>
      <c r="BT773" s="31"/>
      <c r="BU773" s="31"/>
      <c r="BV773" s="31"/>
      <c r="BW773" s="31"/>
      <c r="BX773" s="31"/>
      <c r="BY773" s="31"/>
      <c r="BZ773" s="31"/>
      <c r="CA773" s="31"/>
      <c r="CB773" s="31"/>
      <c r="CC773" s="31"/>
      <c r="CD773" s="31"/>
      <c r="CE773" s="31"/>
      <c r="CF773" s="31"/>
      <c r="CG773" s="31"/>
      <c r="CH773" s="31"/>
      <c r="CI773" s="31"/>
      <c r="CJ773" s="31"/>
      <c r="CK773" s="31"/>
      <c r="CL773" s="31"/>
      <c r="CM773" s="31"/>
      <c r="CN773" s="31"/>
      <c r="CO773" s="31"/>
      <c r="CP773" s="31"/>
      <c r="CQ773" s="31"/>
      <c r="CR773" s="31"/>
      <c r="CS773" s="31"/>
      <c r="CT773" s="31"/>
      <c r="CU773" s="31"/>
      <c r="CV773" s="31"/>
      <c r="CW773" s="31"/>
      <c r="CX773" s="31"/>
    </row>
    <row r="774" spans="1:102" s="6" customFormat="1" ht="15" customHeight="1">
      <c r="A774" s="67" t="s">
        <v>40</v>
      </c>
      <c r="B774" s="67" t="s">
        <v>161</v>
      </c>
      <c r="C774" s="100"/>
      <c r="D774" s="5"/>
      <c r="E774" s="5"/>
      <c r="F774" s="5"/>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c r="AR774" s="31"/>
      <c r="AS774" s="31"/>
      <c r="AT774" s="31"/>
      <c r="AU774" s="31"/>
      <c r="AV774" s="31"/>
      <c r="AW774" s="31"/>
      <c r="AX774" s="31"/>
      <c r="AY774" s="31"/>
      <c r="AZ774" s="31"/>
      <c r="BA774" s="31"/>
      <c r="BB774" s="31"/>
      <c r="BC774" s="31"/>
      <c r="BD774" s="31"/>
      <c r="BE774" s="31"/>
      <c r="BF774" s="31"/>
      <c r="BG774" s="31"/>
      <c r="BH774" s="31"/>
      <c r="BI774" s="31"/>
      <c r="BJ774" s="31"/>
      <c r="BK774" s="31"/>
      <c r="BL774" s="31"/>
      <c r="BM774" s="31"/>
      <c r="BN774" s="31"/>
      <c r="BO774" s="31"/>
      <c r="BP774" s="31"/>
      <c r="BQ774" s="31"/>
      <c r="BR774" s="31"/>
      <c r="BS774" s="31"/>
      <c r="BT774" s="31"/>
      <c r="BU774" s="31"/>
      <c r="BV774" s="31"/>
      <c r="BW774" s="31"/>
      <c r="BX774" s="31"/>
      <c r="BY774" s="31"/>
      <c r="BZ774" s="31"/>
      <c r="CA774" s="31"/>
      <c r="CB774" s="31"/>
      <c r="CC774" s="31"/>
      <c r="CD774" s="31"/>
      <c r="CE774" s="31"/>
      <c r="CF774" s="31"/>
      <c r="CG774" s="31"/>
      <c r="CH774" s="31"/>
      <c r="CI774" s="31"/>
      <c r="CJ774" s="31"/>
      <c r="CK774" s="31"/>
      <c r="CL774" s="31"/>
      <c r="CM774" s="31"/>
      <c r="CN774" s="31"/>
      <c r="CO774" s="31"/>
      <c r="CP774" s="31"/>
      <c r="CQ774" s="31"/>
      <c r="CR774" s="31"/>
      <c r="CS774" s="31"/>
      <c r="CT774" s="31"/>
      <c r="CU774" s="31"/>
      <c r="CV774" s="31"/>
      <c r="CW774" s="31"/>
      <c r="CX774" s="31"/>
    </row>
    <row r="775" spans="1:102" s="6" customFormat="1" ht="15" customHeight="1">
      <c r="A775" s="67" t="s">
        <v>127</v>
      </c>
      <c r="B775" s="67" t="s">
        <v>163</v>
      </c>
      <c r="C775" s="75"/>
      <c r="D775" s="5"/>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c r="AR775" s="31"/>
      <c r="AS775" s="31"/>
      <c r="AT775" s="31"/>
      <c r="AU775" s="31"/>
      <c r="AV775" s="31"/>
      <c r="AW775" s="31"/>
      <c r="AX775" s="31"/>
      <c r="AY775" s="31"/>
      <c r="AZ775" s="31"/>
      <c r="BA775" s="31"/>
      <c r="BB775" s="31"/>
      <c r="BC775" s="31"/>
      <c r="BD775" s="31"/>
      <c r="BE775" s="31"/>
      <c r="BF775" s="31"/>
      <c r="BG775" s="31"/>
      <c r="BH775" s="31"/>
      <c r="BI775" s="31"/>
      <c r="BJ775" s="31"/>
      <c r="BK775" s="31"/>
      <c r="BL775" s="31"/>
      <c r="BM775" s="31"/>
      <c r="BN775" s="31"/>
      <c r="BO775" s="31"/>
      <c r="BP775" s="31"/>
      <c r="BQ775" s="31"/>
      <c r="BR775" s="31"/>
      <c r="BS775" s="31"/>
      <c r="BT775" s="31"/>
      <c r="BU775" s="31"/>
      <c r="BV775" s="31"/>
      <c r="BW775" s="31"/>
      <c r="BX775" s="31"/>
      <c r="BY775" s="31"/>
      <c r="BZ775" s="31"/>
      <c r="CA775" s="31"/>
      <c r="CB775" s="31"/>
      <c r="CC775" s="31"/>
      <c r="CD775" s="31"/>
      <c r="CE775" s="31"/>
      <c r="CF775" s="31"/>
      <c r="CG775" s="31"/>
      <c r="CH775" s="31"/>
      <c r="CI775" s="31"/>
      <c r="CJ775" s="31"/>
      <c r="CK775" s="31"/>
      <c r="CL775" s="31"/>
      <c r="CM775" s="31"/>
      <c r="CN775" s="31"/>
      <c r="CO775" s="31"/>
      <c r="CP775" s="31"/>
      <c r="CQ775" s="31"/>
      <c r="CR775" s="31"/>
      <c r="CS775" s="31"/>
      <c r="CT775" s="31"/>
      <c r="CU775" s="31"/>
      <c r="CV775" s="31"/>
      <c r="CW775" s="31"/>
      <c r="CX775" s="31"/>
    </row>
    <row r="776" spans="1:102" s="6" customFormat="1" ht="15" customHeight="1">
      <c r="A776" s="67" t="s">
        <v>689</v>
      </c>
      <c r="B776" s="67" t="s">
        <v>165</v>
      </c>
      <c r="C776" s="75"/>
      <c r="D776" s="5"/>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c r="AU776" s="31"/>
      <c r="AV776" s="31"/>
      <c r="AW776" s="31"/>
      <c r="AX776" s="31"/>
      <c r="AY776" s="31"/>
      <c r="AZ776" s="31"/>
      <c r="BA776" s="31"/>
      <c r="BB776" s="31"/>
      <c r="BC776" s="31"/>
      <c r="BD776" s="31"/>
      <c r="BE776" s="31"/>
      <c r="BF776" s="31"/>
      <c r="BG776" s="31"/>
      <c r="BH776" s="31"/>
      <c r="BI776" s="31"/>
      <c r="BJ776" s="31"/>
      <c r="BK776" s="31"/>
      <c r="BL776" s="31"/>
      <c r="BM776" s="31"/>
      <c r="BN776" s="31"/>
      <c r="BO776" s="31"/>
      <c r="BP776" s="31"/>
      <c r="BQ776" s="31"/>
      <c r="BR776" s="31"/>
      <c r="BS776" s="31"/>
      <c r="BT776" s="31"/>
      <c r="BU776" s="31"/>
      <c r="BV776" s="31"/>
      <c r="BW776" s="31"/>
      <c r="BX776" s="31"/>
      <c r="BY776" s="31"/>
      <c r="BZ776" s="31"/>
      <c r="CA776" s="31"/>
      <c r="CB776" s="31"/>
      <c r="CC776" s="31"/>
      <c r="CD776" s="31"/>
      <c r="CE776" s="31"/>
      <c r="CF776" s="31"/>
      <c r="CG776" s="31"/>
      <c r="CH776" s="31"/>
      <c r="CI776" s="31"/>
      <c r="CJ776" s="31"/>
      <c r="CK776" s="31"/>
      <c r="CL776" s="31"/>
      <c r="CM776" s="31"/>
      <c r="CN776" s="31"/>
      <c r="CO776" s="31"/>
      <c r="CP776" s="31"/>
      <c r="CQ776" s="31"/>
      <c r="CR776" s="31"/>
      <c r="CS776" s="31"/>
      <c r="CT776" s="31"/>
      <c r="CU776" s="31"/>
      <c r="CV776" s="31"/>
      <c r="CW776" s="31"/>
      <c r="CX776" s="31"/>
    </row>
    <row r="777" spans="1:102" s="6" customFormat="1" ht="15" customHeight="1">
      <c r="A777" s="58"/>
      <c r="B777" s="67" t="s">
        <v>532</v>
      </c>
      <c r="C777" s="75"/>
      <c r="D777" s="5"/>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c r="AR777" s="31"/>
      <c r="AS777" s="31"/>
      <c r="AT777" s="31"/>
      <c r="AU777" s="31"/>
      <c r="AV777" s="31"/>
      <c r="AW777" s="31"/>
      <c r="AX777" s="31"/>
      <c r="AY777" s="31"/>
      <c r="AZ777" s="31"/>
      <c r="BA777" s="31"/>
      <c r="BB777" s="31"/>
      <c r="BC777" s="31"/>
      <c r="BD777" s="31"/>
      <c r="BE777" s="31"/>
      <c r="BF777" s="31"/>
      <c r="BG777" s="31"/>
      <c r="BH777" s="31"/>
      <c r="BI777" s="31"/>
      <c r="BJ777" s="31"/>
      <c r="BK777" s="31"/>
      <c r="BL777" s="31"/>
      <c r="BM777" s="31"/>
      <c r="BN777" s="31"/>
      <c r="BO777" s="31"/>
      <c r="BP777" s="31"/>
      <c r="BQ777" s="31"/>
      <c r="BR777" s="31"/>
      <c r="BS777" s="31"/>
      <c r="BT777" s="31"/>
      <c r="BU777" s="31"/>
      <c r="BV777" s="31"/>
      <c r="BW777" s="31"/>
      <c r="BX777" s="31"/>
      <c r="BY777" s="31"/>
      <c r="BZ777" s="31"/>
      <c r="CA777" s="31"/>
      <c r="CB777" s="31"/>
      <c r="CC777" s="31"/>
      <c r="CD777" s="31"/>
      <c r="CE777" s="31"/>
      <c r="CF777" s="31"/>
      <c r="CG777" s="31"/>
      <c r="CH777" s="31"/>
      <c r="CI777" s="31"/>
      <c r="CJ777" s="31"/>
      <c r="CK777" s="31"/>
      <c r="CL777" s="31"/>
      <c r="CM777" s="31"/>
      <c r="CN777" s="31"/>
      <c r="CO777" s="31"/>
      <c r="CP777" s="31"/>
      <c r="CQ777" s="31"/>
      <c r="CR777" s="31"/>
      <c r="CS777" s="31"/>
      <c r="CT777" s="31"/>
      <c r="CU777" s="31"/>
      <c r="CV777" s="31"/>
      <c r="CW777" s="31"/>
      <c r="CX777" s="31"/>
    </row>
    <row r="778" spans="1:102" s="31" customFormat="1" ht="30" customHeight="1">
      <c r="A778" s="30" t="s">
        <v>690</v>
      </c>
      <c r="B778" s="30" t="s">
        <v>691</v>
      </c>
      <c r="C778" s="75" t="s">
        <v>123</v>
      </c>
      <c r="D778" s="6">
        <v>1</v>
      </c>
      <c r="E778" s="6"/>
      <c r="F778" s="6">
        <f t="shared" ref="F778:F781" si="35">D778*E778</f>
        <v>0</v>
      </c>
    </row>
    <row r="779" spans="1:102" s="6" customFormat="1" ht="15" customHeight="1">
      <c r="A779" s="67" t="s">
        <v>692</v>
      </c>
      <c r="B779" s="67" t="s">
        <v>175</v>
      </c>
      <c r="C779" s="75"/>
      <c r="F779" s="6">
        <f t="shared" si="35"/>
        <v>0</v>
      </c>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c r="AR779" s="31"/>
      <c r="AS779" s="31"/>
      <c r="AT779" s="31"/>
      <c r="AU779" s="31"/>
      <c r="AV779" s="31"/>
      <c r="AW779" s="31"/>
      <c r="AX779" s="31"/>
      <c r="AY779" s="31"/>
      <c r="AZ779" s="31"/>
      <c r="BA779" s="31"/>
      <c r="BB779" s="31"/>
      <c r="BC779" s="31"/>
      <c r="BD779" s="31"/>
      <c r="BE779" s="31"/>
      <c r="BF779" s="31"/>
      <c r="BG779" s="31"/>
      <c r="BH779" s="31"/>
      <c r="BI779" s="31"/>
      <c r="BJ779" s="31"/>
      <c r="BK779" s="31"/>
      <c r="BL779" s="31"/>
      <c r="BM779" s="31"/>
      <c r="BN779" s="31"/>
      <c r="BO779" s="31"/>
      <c r="BP779" s="31"/>
      <c r="BQ779" s="31"/>
      <c r="BR779" s="31"/>
      <c r="BS779" s="31"/>
      <c r="BT779" s="31"/>
      <c r="BU779" s="31"/>
      <c r="BV779" s="31"/>
      <c r="BW779" s="31"/>
      <c r="BX779" s="31"/>
      <c r="BY779" s="31"/>
      <c r="BZ779" s="31"/>
      <c r="CA779" s="31"/>
      <c r="CB779" s="31"/>
      <c r="CC779" s="31"/>
      <c r="CD779" s="31"/>
      <c r="CE779" s="31"/>
      <c r="CF779" s="31"/>
      <c r="CG779" s="31"/>
      <c r="CH779" s="31"/>
      <c r="CI779" s="31"/>
      <c r="CJ779" s="31"/>
      <c r="CK779" s="31"/>
      <c r="CL779" s="31"/>
      <c r="CM779" s="31"/>
      <c r="CN779" s="31"/>
      <c r="CO779" s="31"/>
      <c r="CP779" s="31"/>
      <c r="CQ779" s="31"/>
      <c r="CR779" s="31"/>
      <c r="CS779" s="31"/>
      <c r="CT779" s="31"/>
      <c r="CU779" s="31"/>
      <c r="CV779" s="31"/>
      <c r="CW779" s="31"/>
      <c r="CX779" s="31"/>
    </row>
    <row r="780" spans="1:102" s="64" customFormat="1" ht="15" customHeight="1">
      <c r="A780" s="67"/>
      <c r="B780" s="67" t="s">
        <v>536</v>
      </c>
      <c r="C780" s="100"/>
      <c r="D780" s="5"/>
      <c r="E780" s="122"/>
      <c r="F780" s="6">
        <f t="shared" si="35"/>
        <v>0</v>
      </c>
    </row>
    <row r="781" spans="1:102" s="31" customFormat="1" ht="15" customHeight="1">
      <c r="A781" s="30" t="s">
        <v>693</v>
      </c>
      <c r="B781" s="30" t="s">
        <v>694</v>
      </c>
      <c r="C781" s="75" t="s">
        <v>123</v>
      </c>
      <c r="D781" s="6">
        <v>1</v>
      </c>
      <c r="E781" s="110"/>
      <c r="F781" s="6">
        <f t="shared" si="35"/>
        <v>0</v>
      </c>
    </row>
    <row r="782" spans="1:102" s="6" customFormat="1" ht="15" customHeight="1">
      <c r="A782" s="68"/>
      <c r="B782" s="76" t="s">
        <v>653</v>
      </c>
      <c r="C782" s="77"/>
      <c r="D782" s="5"/>
      <c r="E782" s="5"/>
      <c r="F782" s="5">
        <f>SUM(F778:F781)</f>
        <v>0</v>
      </c>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c r="AR782" s="31"/>
      <c r="AS782" s="31"/>
      <c r="AT782" s="31"/>
      <c r="AU782" s="31"/>
      <c r="AV782" s="31"/>
      <c r="AW782" s="31"/>
      <c r="AX782" s="31"/>
      <c r="AY782" s="31"/>
      <c r="AZ782" s="31"/>
      <c r="BA782" s="31"/>
      <c r="BB782" s="31"/>
      <c r="BC782" s="31"/>
      <c r="BD782" s="31"/>
      <c r="BE782" s="31"/>
      <c r="BF782" s="31"/>
      <c r="BG782" s="31"/>
      <c r="BH782" s="31"/>
      <c r="BI782" s="31"/>
      <c r="BJ782" s="31"/>
      <c r="BK782" s="31"/>
      <c r="BL782" s="31"/>
      <c r="BM782" s="31"/>
      <c r="BN782" s="31"/>
      <c r="BO782" s="31"/>
      <c r="BP782" s="31"/>
      <c r="BQ782" s="31"/>
      <c r="BR782" s="31"/>
      <c r="BS782" s="31"/>
      <c r="BT782" s="31"/>
      <c r="BU782" s="31"/>
      <c r="BV782" s="31"/>
      <c r="BW782" s="31"/>
      <c r="BX782" s="31"/>
      <c r="BY782" s="31"/>
      <c r="BZ782" s="31"/>
      <c r="CA782" s="31"/>
      <c r="CB782" s="31"/>
      <c r="CC782" s="31"/>
      <c r="CD782" s="31"/>
      <c r="CE782" s="31"/>
      <c r="CF782" s="31"/>
      <c r="CG782" s="31"/>
      <c r="CH782" s="31"/>
      <c r="CI782" s="31"/>
      <c r="CJ782" s="31"/>
      <c r="CK782" s="31"/>
      <c r="CL782" s="31"/>
      <c r="CM782" s="31"/>
      <c r="CN782" s="31"/>
      <c r="CO782" s="31"/>
      <c r="CP782" s="31"/>
      <c r="CQ782" s="31"/>
      <c r="CR782" s="31"/>
      <c r="CS782" s="31"/>
      <c r="CT782" s="31"/>
      <c r="CU782" s="31"/>
      <c r="CV782" s="31"/>
      <c r="CW782" s="31"/>
      <c r="CX782" s="31"/>
    </row>
    <row r="783" spans="1:102" s="6" customFormat="1" ht="15" customHeight="1">
      <c r="A783" s="67" t="s">
        <v>42</v>
      </c>
      <c r="B783" s="67" t="s">
        <v>563</v>
      </c>
      <c r="C783" s="100"/>
      <c r="D783" s="5"/>
      <c r="E783" s="5"/>
      <c r="F783" s="5"/>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c r="AR783" s="31"/>
      <c r="AS783" s="31"/>
      <c r="AT783" s="31"/>
      <c r="AU783" s="31"/>
      <c r="AV783" s="31"/>
      <c r="AW783" s="31"/>
      <c r="AX783" s="31"/>
      <c r="AY783" s="31"/>
      <c r="AZ783" s="31"/>
      <c r="BA783" s="31"/>
      <c r="BB783" s="31"/>
      <c r="BC783" s="31"/>
      <c r="BD783" s="31"/>
      <c r="BE783" s="31"/>
      <c r="BF783" s="31"/>
      <c r="BG783" s="31"/>
      <c r="BH783" s="31"/>
      <c r="BI783" s="31"/>
      <c r="BJ783" s="31"/>
      <c r="BK783" s="31"/>
      <c r="BL783" s="31"/>
      <c r="BM783" s="31"/>
      <c r="BN783" s="31"/>
      <c r="BO783" s="31"/>
      <c r="BP783" s="31"/>
      <c r="BQ783" s="31"/>
      <c r="BR783" s="31"/>
      <c r="BS783" s="31"/>
      <c r="BT783" s="31"/>
      <c r="BU783" s="31"/>
      <c r="BV783" s="31"/>
      <c r="BW783" s="31"/>
      <c r="BX783" s="31"/>
      <c r="BY783" s="31"/>
      <c r="BZ783" s="31"/>
      <c r="CA783" s="31"/>
      <c r="CB783" s="31"/>
      <c r="CC783" s="31"/>
      <c r="CD783" s="31"/>
      <c r="CE783" s="31"/>
      <c r="CF783" s="31"/>
      <c r="CG783" s="31"/>
      <c r="CH783" s="31"/>
      <c r="CI783" s="31"/>
      <c r="CJ783" s="31"/>
      <c r="CK783" s="31"/>
      <c r="CL783" s="31"/>
      <c r="CM783" s="31"/>
      <c r="CN783" s="31"/>
      <c r="CO783" s="31"/>
      <c r="CP783" s="31"/>
      <c r="CQ783" s="31"/>
      <c r="CR783" s="31"/>
      <c r="CS783" s="31"/>
      <c r="CT783" s="31"/>
      <c r="CU783" s="31"/>
      <c r="CV783" s="31"/>
      <c r="CW783" s="31"/>
      <c r="CX783" s="31"/>
    </row>
    <row r="784" spans="1:102" s="31" customFormat="1" ht="15" customHeight="1">
      <c r="A784" s="67"/>
      <c r="B784" s="112" t="s">
        <v>257</v>
      </c>
      <c r="C784" s="113"/>
      <c r="D784" s="114"/>
      <c r="E784" s="114"/>
      <c r="F784" s="115"/>
    </row>
    <row r="785" spans="1:102" s="31" customFormat="1" ht="30" customHeight="1">
      <c r="A785" s="30" t="s">
        <v>695</v>
      </c>
      <c r="B785" s="30" t="s">
        <v>564</v>
      </c>
      <c r="C785" s="75" t="s">
        <v>47</v>
      </c>
      <c r="D785" s="6">
        <f>25.06</f>
        <v>25.06</v>
      </c>
      <c r="E785" s="6"/>
      <c r="F785" s="6">
        <f t="shared" ref="F785" si="36">D785*E785</f>
        <v>0</v>
      </c>
    </row>
    <row r="786" spans="1:102" s="64" customFormat="1" ht="15" customHeight="1">
      <c r="A786" s="68"/>
      <c r="B786" s="76" t="s">
        <v>653</v>
      </c>
      <c r="C786" s="109"/>
      <c r="D786" s="5"/>
      <c r="E786" s="5"/>
      <c r="F786" s="5">
        <f>SUM(F785:F785)</f>
        <v>0</v>
      </c>
    </row>
    <row r="787" spans="1:102" s="6" customFormat="1" ht="15" customHeight="1">
      <c r="A787" s="67" t="s">
        <v>45</v>
      </c>
      <c r="B787" s="67" t="s">
        <v>265</v>
      </c>
      <c r="C787" s="100"/>
      <c r="D787" s="5"/>
      <c r="E787" s="5"/>
      <c r="F787" s="5"/>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c r="AR787" s="31"/>
      <c r="AS787" s="31"/>
      <c r="AT787" s="31"/>
      <c r="AU787" s="31"/>
      <c r="AV787" s="31"/>
      <c r="AW787" s="31"/>
      <c r="AX787" s="31"/>
      <c r="AY787" s="31"/>
      <c r="AZ787" s="31"/>
      <c r="BA787" s="31"/>
      <c r="BB787" s="31"/>
      <c r="BC787" s="31"/>
      <c r="BD787" s="31"/>
      <c r="BE787" s="31"/>
      <c r="BF787" s="31"/>
      <c r="BG787" s="31"/>
      <c r="BH787" s="31"/>
      <c r="BI787" s="31"/>
      <c r="BJ787" s="31"/>
      <c r="BK787" s="31"/>
      <c r="BL787" s="31"/>
      <c r="BM787" s="31"/>
      <c r="BN787" s="31"/>
      <c r="BO787" s="31"/>
      <c r="BP787" s="31"/>
      <c r="BQ787" s="31"/>
      <c r="BR787" s="31"/>
      <c r="BS787" s="31"/>
      <c r="BT787" s="31"/>
      <c r="BU787" s="31"/>
      <c r="BV787" s="31"/>
      <c r="BW787" s="31"/>
      <c r="BX787" s="31"/>
      <c r="BY787" s="31"/>
      <c r="BZ787" s="31"/>
      <c r="CA787" s="31"/>
      <c r="CB787" s="31"/>
      <c r="CC787" s="31"/>
      <c r="CD787" s="31"/>
      <c r="CE787" s="31"/>
      <c r="CF787" s="31"/>
      <c r="CG787" s="31"/>
      <c r="CH787" s="31"/>
      <c r="CI787" s="31"/>
      <c r="CJ787" s="31"/>
      <c r="CK787" s="31"/>
      <c r="CL787" s="31"/>
      <c r="CM787" s="31"/>
      <c r="CN787" s="31"/>
      <c r="CO787" s="31"/>
      <c r="CP787" s="31"/>
      <c r="CQ787" s="31"/>
      <c r="CR787" s="31"/>
      <c r="CS787" s="31"/>
      <c r="CT787" s="31"/>
      <c r="CU787" s="31"/>
      <c r="CV787" s="31"/>
      <c r="CW787" s="31"/>
      <c r="CX787" s="31"/>
    </row>
    <row r="788" spans="1:102" s="6" customFormat="1" ht="15" customHeight="1">
      <c r="A788" s="67" t="s">
        <v>696</v>
      </c>
      <c r="B788" s="67" t="s">
        <v>267</v>
      </c>
      <c r="C788" s="75"/>
      <c r="F788" s="6">
        <f t="shared" ref="F788:F802" si="37">D788*E788</f>
        <v>0</v>
      </c>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c r="AR788" s="31"/>
      <c r="AS788" s="31"/>
      <c r="AT788" s="31"/>
      <c r="AU788" s="31"/>
      <c r="AV788" s="31"/>
      <c r="AW788" s="31"/>
      <c r="AX788" s="31"/>
      <c r="AY788" s="31"/>
      <c r="AZ788" s="31"/>
      <c r="BA788" s="31"/>
      <c r="BB788" s="31"/>
      <c r="BC788" s="31"/>
      <c r="BD788" s="31"/>
      <c r="BE788" s="31"/>
      <c r="BF788" s="31"/>
      <c r="BG788" s="31"/>
      <c r="BH788" s="31"/>
      <c r="BI788" s="31"/>
      <c r="BJ788" s="31"/>
      <c r="BK788" s="31"/>
      <c r="BL788" s="31"/>
      <c r="BM788" s="31"/>
      <c r="BN788" s="31"/>
      <c r="BO788" s="31"/>
      <c r="BP788" s="31"/>
      <c r="BQ788" s="31"/>
      <c r="BR788" s="31"/>
      <c r="BS788" s="31"/>
      <c r="BT788" s="31"/>
      <c r="BU788" s="31"/>
      <c r="BV788" s="31"/>
      <c r="BW788" s="31"/>
      <c r="BX788" s="31"/>
      <c r="BY788" s="31"/>
      <c r="BZ788" s="31"/>
      <c r="CA788" s="31"/>
      <c r="CB788" s="31"/>
      <c r="CC788" s="31"/>
      <c r="CD788" s="31"/>
      <c r="CE788" s="31"/>
      <c r="CF788" s="31"/>
      <c r="CG788" s="31"/>
      <c r="CH788" s="31"/>
      <c r="CI788" s="31"/>
      <c r="CJ788" s="31"/>
      <c r="CK788" s="31"/>
      <c r="CL788" s="31"/>
      <c r="CM788" s="31"/>
      <c r="CN788" s="31"/>
      <c r="CO788" s="31"/>
      <c r="CP788" s="31"/>
      <c r="CQ788" s="31"/>
      <c r="CR788" s="31"/>
      <c r="CS788" s="31"/>
      <c r="CT788" s="31"/>
      <c r="CU788" s="31"/>
      <c r="CV788" s="31"/>
      <c r="CW788" s="31"/>
      <c r="CX788" s="31"/>
    </row>
    <row r="789" spans="1:102" s="6" customFormat="1" ht="15" customHeight="1">
      <c r="A789" s="67"/>
      <c r="B789" s="67" t="s">
        <v>268</v>
      </c>
      <c r="C789" s="75"/>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c r="AR789" s="31"/>
      <c r="AS789" s="31"/>
      <c r="AT789" s="31"/>
      <c r="AU789" s="31"/>
      <c r="AV789" s="31"/>
      <c r="AW789" s="31"/>
      <c r="AX789" s="31"/>
      <c r="AY789" s="31"/>
      <c r="AZ789" s="31"/>
      <c r="BA789" s="31"/>
      <c r="BB789" s="31"/>
      <c r="BC789" s="31"/>
      <c r="BD789" s="31"/>
      <c r="BE789" s="31"/>
      <c r="BF789" s="31"/>
      <c r="BG789" s="31"/>
      <c r="BH789" s="31"/>
      <c r="BI789" s="31"/>
      <c r="BJ789" s="31"/>
      <c r="BK789" s="31"/>
      <c r="BL789" s="31"/>
      <c r="BM789" s="31"/>
      <c r="BN789" s="31"/>
      <c r="BO789" s="31"/>
      <c r="BP789" s="31"/>
      <c r="BQ789" s="31"/>
      <c r="BR789" s="31"/>
      <c r="BS789" s="31"/>
      <c r="BT789" s="31"/>
      <c r="BU789" s="31"/>
      <c r="BV789" s="31"/>
      <c r="BW789" s="31"/>
      <c r="BX789" s="31"/>
      <c r="BY789" s="31"/>
      <c r="BZ789" s="31"/>
      <c r="CA789" s="31"/>
      <c r="CB789" s="31"/>
      <c r="CC789" s="31"/>
      <c r="CD789" s="31"/>
      <c r="CE789" s="31"/>
      <c r="CF789" s="31"/>
      <c r="CG789" s="31"/>
      <c r="CH789" s="31"/>
      <c r="CI789" s="31"/>
      <c r="CJ789" s="31"/>
      <c r="CK789" s="31"/>
      <c r="CL789" s="31"/>
      <c r="CM789" s="31"/>
      <c r="CN789" s="31"/>
      <c r="CO789" s="31"/>
      <c r="CP789" s="31"/>
      <c r="CQ789" s="31"/>
      <c r="CR789" s="31"/>
      <c r="CS789" s="31"/>
      <c r="CT789" s="31"/>
      <c r="CU789" s="31"/>
      <c r="CV789" s="31"/>
      <c r="CW789" s="31"/>
      <c r="CX789" s="31"/>
    </row>
    <row r="790" spans="1:102" s="6" customFormat="1" ht="15" customHeight="1">
      <c r="A790" s="116" t="s">
        <v>697</v>
      </c>
      <c r="B790" s="30" t="s">
        <v>698</v>
      </c>
      <c r="C790" s="75" t="s">
        <v>47</v>
      </c>
      <c r="D790" s="6">
        <f>D770</f>
        <v>69.004999999999995</v>
      </c>
      <c r="F790" s="6">
        <f t="shared" si="37"/>
        <v>0</v>
      </c>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c r="AR790" s="31"/>
      <c r="AS790" s="31"/>
      <c r="AT790" s="31"/>
      <c r="AU790" s="31"/>
      <c r="AV790" s="31"/>
      <c r="AW790" s="31"/>
      <c r="AX790" s="31"/>
      <c r="AY790" s="31"/>
      <c r="AZ790" s="31"/>
      <c r="BA790" s="31"/>
      <c r="BB790" s="31"/>
      <c r="BC790" s="31"/>
      <c r="BD790" s="31"/>
      <c r="BE790" s="31"/>
      <c r="BF790" s="31"/>
      <c r="BG790" s="31"/>
      <c r="BH790" s="31"/>
      <c r="BI790" s="31"/>
      <c r="BJ790" s="31"/>
      <c r="BK790" s="31"/>
      <c r="BL790" s="31"/>
      <c r="BM790" s="31"/>
      <c r="BN790" s="31"/>
      <c r="BO790" s="31"/>
      <c r="BP790" s="31"/>
      <c r="BQ790" s="31"/>
      <c r="BR790" s="31"/>
      <c r="BS790" s="31"/>
      <c r="BT790" s="31"/>
      <c r="BU790" s="31"/>
      <c r="BV790" s="31"/>
      <c r="BW790" s="31"/>
      <c r="BX790" s="31"/>
      <c r="BY790" s="31"/>
      <c r="BZ790" s="31"/>
      <c r="CA790" s="31"/>
      <c r="CB790" s="31"/>
      <c r="CC790" s="31"/>
      <c r="CD790" s="31"/>
      <c r="CE790" s="31"/>
      <c r="CF790" s="31"/>
      <c r="CG790" s="31"/>
      <c r="CH790" s="31"/>
      <c r="CI790" s="31"/>
      <c r="CJ790" s="31"/>
      <c r="CK790" s="31"/>
      <c r="CL790" s="31"/>
      <c r="CM790" s="31"/>
      <c r="CN790" s="31"/>
      <c r="CO790" s="31"/>
      <c r="CP790" s="31"/>
      <c r="CQ790" s="31"/>
      <c r="CR790" s="31"/>
      <c r="CS790" s="31"/>
      <c r="CT790" s="31"/>
      <c r="CU790" s="31"/>
      <c r="CV790" s="31"/>
      <c r="CW790" s="31"/>
      <c r="CX790" s="31"/>
    </row>
    <row r="791" spans="1:102" s="6" customFormat="1" ht="15" customHeight="1">
      <c r="A791" s="116" t="s">
        <v>699</v>
      </c>
      <c r="B791" s="30" t="s">
        <v>280</v>
      </c>
      <c r="C791" s="75" t="s">
        <v>47</v>
      </c>
      <c r="D791" s="6">
        <f>D785</f>
        <v>25.06</v>
      </c>
      <c r="F791" s="6">
        <f t="shared" si="37"/>
        <v>0</v>
      </c>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c r="AR791" s="31"/>
      <c r="AS791" s="31"/>
      <c r="AT791" s="31"/>
      <c r="AU791" s="31"/>
      <c r="AV791" s="31"/>
      <c r="AW791" s="31"/>
      <c r="AX791" s="31"/>
      <c r="AY791" s="31"/>
      <c r="AZ791" s="31"/>
      <c r="BA791" s="31"/>
      <c r="BB791" s="31"/>
      <c r="BC791" s="31"/>
      <c r="BD791" s="31"/>
      <c r="BE791" s="31"/>
      <c r="BF791" s="31"/>
      <c r="BG791" s="31"/>
      <c r="BH791" s="31"/>
      <c r="BI791" s="31"/>
      <c r="BJ791" s="31"/>
      <c r="BK791" s="31"/>
      <c r="BL791" s="31"/>
      <c r="BM791" s="31"/>
      <c r="BN791" s="31"/>
      <c r="BO791" s="31"/>
      <c r="BP791" s="31"/>
      <c r="BQ791" s="31"/>
      <c r="BR791" s="31"/>
      <c r="BS791" s="31"/>
      <c r="BT791" s="31"/>
      <c r="BU791" s="31"/>
      <c r="BV791" s="31"/>
      <c r="BW791" s="31"/>
      <c r="BX791" s="31"/>
      <c r="BY791" s="31"/>
      <c r="BZ791" s="31"/>
      <c r="CA791" s="31"/>
      <c r="CB791" s="31"/>
      <c r="CC791" s="31"/>
      <c r="CD791" s="31"/>
      <c r="CE791" s="31"/>
      <c r="CF791" s="31"/>
      <c r="CG791" s="31"/>
      <c r="CH791" s="31"/>
      <c r="CI791" s="31"/>
      <c r="CJ791" s="31"/>
      <c r="CK791" s="31"/>
      <c r="CL791" s="31"/>
      <c r="CM791" s="31"/>
      <c r="CN791" s="31"/>
      <c r="CO791" s="31"/>
      <c r="CP791" s="31"/>
      <c r="CQ791" s="31"/>
      <c r="CR791" s="31"/>
      <c r="CS791" s="31"/>
      <c r="CT791" s="31"/>
      <c r="CU791" s="31"/>
      <c r="CV791" s="31"/>
      <c r="CW791" s="31"/>
      <c r="CX791" s="31"/>
    </row>
    <row r="792" spans="1:102" s="6" customFormat="1" ht="15" customHeight="1">
      <c r="A792" s="67"/>
      <c r="B792" s="67" t="s">
        <v>273</v>
      </c>
      <c r="C792" s="75"/>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c r="AR792" s="31"/>
      <c r="AS792" s="31"/>
      <c r="AT792" s="31"/>
      <c r="AU792" s="31"/>
      <c r="AV792" s="31"/>
      <c r="AW792" s="31"/>
      <c r="AX792" s="31"/>
      <c r="AY792" s="31"/>
      <c r="AZ792" s="31"/>
      <c r="BA792" s="31"/>
      <c r="BB792" s="31"/>
      <c r="BC792" s="31"/>
      <c r="BD792" s="31"/>
      <c r="BE792" s="31"/>
      <c r="BF792" s="31"/>
      <c r="BG792" s="31"/>
      <c r="BH792" s="31"/>
      <c r="BI792" s="31"/>
      <c r="BJ792" s="31"/>
      <c r="BK792" s="31"/>
      <c r="BL792" s="31"/>
      <c r="BM792" s="31"/>
      <c r="BN792" s="31"/>
      <c r="BO792" s="31"/>
      <c r="BP792" s="31"/>
      <c r="BQ792" s="31"/>
      <c r="BR792" s="31"/>
      <c r="BS792" s="31"/>
      <c r="BT792" s="31"/>
      <c r="BU792" s="31"/>
      <c r="BV792" s="31"/>
      <c r="BW792" s="31"/>
      <c r="BX792" s="31"/>
      <c r="BY792" s="31"/>
      <c r="BZ792" s="31"/>
      <c r="CA792" s="31"/>
      <c r="CB792" s="31"/>
      <c r="CC792" s="31"/>
      <c r="CD792" s="31"/>
      <c r="CE792" s="31"/>
      <c r="CF792" s="31"/>
      <c r="CG792" s="31"/>
      <c r="CH792" s="31"/>
      <c r="CI792" s="31"/>
      <c r="CJ792" s="31"/>
      <c r="CK792" s="31"/>
      <c r="CL792" s="31"/>
      <c r="CM792" s="31"/>
      <c r="CN792" s="31"/>
      <c r="CO792" s="31"/>
      <c r="CP792" s="31"/>
      <c r="CQ792" s="31"/>
      <c r="CR792" s="31"/>
      <c r="CS792" s="31"/>
      <c r="CT792" s="31"/>
      <c r="CU792" s="31"/>
      <c r="CV792" s="31"/>
      <c r="CW792" s="31"/>
      <c r="CX792" s="31"/>
    </row>
    <row r="793" spans="1:102" s="6" customFormat="1" ht="15" customHeight="1">
      <c r="A793" s="116" t="s">
        <v>700</v>
      </c>
      <c r="B793" s="30" t="s">
        <v>567</v>
      </c>
      <c r="C793" s="75" t="s">
        <v>47</v>
      </c>
      <c r="D793" s="6">
        <f>D772</f>
        <v>232.17</v>
      </c>
      <c r="F793" s="6">
        <f t="shared" si="37"/>
        <v>0</v>
      </c>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c r="AR793" s="31"/>
      <c r="AS793" s="31"/>
      <c r="AT793" s="31"/>
      <c r="AU793" s="31"/>
      <c r="AV793" s="31"/>
      <c r="AW793" s="31"/>
      <c r="AX793" s="31"/>
      <c r="AY793" s="31"/>
      <c r="AZ793" s="31"/>
      <c r="BA793" s="31"/>
      <c r="BB793" s="31"/>
      <c r="BC793" s="31"/>
      <c r="BD793" s="31"/>
      <c r="BE793" s="31"/>
      <c r="BF793" s="31"/>
      <c r="BG793" s="31"/>
      <c r="BH793" s="31"/>
      <c r="BI793" s="31"/>
      <c r="BJ793" s="31"/>
      <c r="BK793" s="31"/>
      <c r="BL793" s="31"/>
      <c r="BM793" s="31"/>
      <c r="BN793" s="31"/>
      <c r="BO793" s="31"/>
      <c r="BP793" s="31"/>
      <c r="BQ793" s="31"/>
      <c r="BR793" s="31"/>
      <c r="BS793" s="31"/>
      <c r="BT793" s="31"/>
      <c r="BU793" s="31"/>
      <c r="BV793" s="31"/>
      <c r="BW793" s="31"/>
      <c r="BX793" s="31"/>
      <c r="BY793" s="31"/>
      <c r="BZ793" s="31"/>
      <c r="CA793" s="31"/>
      <c r="CB793" s="31"/>
      <c r="CC793" s="31"/>
      <c r="CD793" s="31"/>
      <c r="CE793" s="31"/>
      <c r="CF793" s="31"/>
      <c r="CG793" s="31"/>
      <c r="CH793" s="31"/>
      <c r="CI793" s="31"/>
      <c r="CJ793" s="31"/>
      <c r="CK793" s="31"/>
      <c r="CL793" s="31"/>
      <c r="CM793" s="31"/>
      <c r="CN793" s="31"/>
      <c r="CO793" s="31"/>
      <c r="CP793" s="31"/>
      <c r="CQ793" s="31"/>
      <c r="CR793" s="31"/>
      <c r="CS793" s="31"/>
      <c r="CT793" s="31"/>
      <c r="CU793" s="31"/>
      <c r="CV793" s="31"/>
      <c r="CW793" s="31"/>
      <c r="CX793" s="31"/>
    </row>
    <row r="794" spans="1:102" s="6" customFormat="1" ht="15" customHeight="1">
      <c r="A794" s="67" t="s">
        <v>701</v>
      </c>
      <c r="B794" s="67" t="s">
        <v>276</v>
      </c>
      <c r="C794" s="75"/>
      <c r="D794" s="5"/>
      <c r="F794" s="6">
        <f t="shared" si="37"/>
        <v>0</v>
      </c>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c r="AR794" s="31"/>
      <c r="AS794" s="31"/>
      <c r="AT794" s="31"/>
      <c r="AU794" s="31"/>
      <c r="AV794" s="31"/>
      <c r="AW794" s="31"/>
      <c r="AX794" s="31"/>
      <c r="AY794" s="31"/>
      <c r="AZ794" s="31"/>
      <c r="BA794" s="31"/>
      <c r="BB794" s="31"/>
      <c r="BC794" s="31"/>
      <c r="BD794" s="31"/>
      <c r="BE794" s="31"/>
      <c r="BF794" s="31"/>
      <c r="BG794" s="31"/>
      <c r="BH794" s="31"/>
      <c r="BI794" s="31"/>
      <c r="BJ794" s="31"/>
      <c r="BK794" s="31"/>
      <c r="BL794" s="31"/>
      <c r="BM794" s="31"/>
      <c r="BN794" s="31"/>
      <c r="BO794" s="31"/>
      <c r="BP794" s="31"/>
      <c r="BQ794" s="31"/>
      <c r="BR794" s="31"/>
      <c r="BS794" s="31"/>
      <c r="BT794" s="31"/>
      <c r="BU794" s="31"/>
      <c r="BV794" s="31"/>
      <c r="BW794" s="31"/>
      <c r="BX794" s="31"/>
      <c r="BY794" s="31"/>
      <c r="BZ794" s="31"/>
      <c r="CA794" s="31"/>
      <c r="CB794" s="31"/>
      <c r="CC794" s="31"/>
      <c r="CD794" s="31"/>
      <c r="CE794" s="31"/>
      <c r="CF794" s="31"/>
      <c r="CG794" s="31"/>
      <c r="CH794" s="31"/>
      <c r="CI794" s="31"/>
      <c r="CJ794" s="31"/>
      <c r="CK794" s="31"/>
      <c r="CL794" s="31"/>
      <c r="CM794" s="31"/>
      <c r="CN794" s="31"/>
      <c r="CO794" s="31"/>
      <c r="CP794" s="31"/>
      <c r="CQ794" s="31"/>
      <c r="CR794" s="31"/>
      <c r="CS794" s="31"/>
      <c r="CT794" s="31"/>
      <c r="CU794" s="31"/>
      <c r="CV794" s="31"/>
      <c r="CW794" s="31"/>
      <c r="CX794" s="31"/>
    </row>
    <row r="795" spans="1:102" s="31" customFormat="1" ht="30" customHeight="1">
      <c r="A795" s="30" t="s">
        <v>702</v>
      </c>
      <c r="B795" s="30" t="s">
        <v>278</v>
      </c>
      <c r="C795" s="75" t="s">
        <v>47</v>
      </c>
      <c r="D795" s="6">
        <f>D790</f>
        <v>69.004999999999995</v>
      </c>
      <c r="E795" s="6"/>
      <c r="F795" s="6">
        <f t="shared" si="37"/>
        <v>0</v>
      </c>
    </row>
    <row r="796" spans="1:102" s="6" customFormat="1" ht="15" customHeight="1">
      <c r="A796" s="30" t="s">
        <v>703</v>
      </c>
      <c r="B796" s="30" t="s">
        <v>280</v>
      </c>
      <c r="C796" s="75" t="s">
        <v>47</v>
      </c>
      <c r="D796" s="6">
        <f>D791</f>
        <v>25.06</v>
      </c>
      <c r="F796" s="6">
        <f>D796*E796</f>
        <v>0</v>
      </c>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c r="AU796" s="31"/>
      <c r="AV796" s="31"/>
      <c r="AW796" s="31"/>
      <c r="AX796" s="31"/>
      <c r="AY796" s="31"/>
      <c r="AZ796" s="31"/>
      <c r="BA796" s="31"/>
      <c r="BB796" s="31"/>
      <c r="BC796" s="31"/>
      <c r="BD796" s="31"/>
      <c r="BE796" s="31"/>
      <c r="BF796" s="31"/>
      <c r="BG796" s="31"/>
      <c r="BH796" s="31"/>
      <c r="BI796" s="31"/>
      <c r="BJ796" s="31"/>
      <c r="BK796" s="31"/>
      <c r="BL796" s="31"/>
      <c r="BM796" s="31"/>
      <c r="BN796" s="31"/>
      <c r="BO796" s="31"/>
      <c r="BP796" s="31"/>
      <c r="BQ796" s="31"/>
      <c r="BR796" s="31"/>
      <c r="BS796" s="31"/>
      <c r="BT796" s="31"/>
      <c r="BU796" s="31"/>
      <c r="BV796" s="31"/>
      <c r="BW796" s="31"/>
      <c r="BX796" s="31"/>
      <c r="BY796" s="31"/>
      <c r="BZ796" s="31"/>
      <c r="CA796" s="31"/>
      <c r="CB796" s="31"/>
      <c r="CC796" s="31"/>
      <c r="CD796" s="31"/>
      <c r="CE796" s="31"/>
      <c r="CF796" s="31"/>
      <c r="CG796" s="31"/>
      <c r="CH796" s="31"/>
      <c r="CI796" s="31"/>
      <c r="CJ796" s="31"/>
      <c r="CK796" s="31"/>
      <c r="CL796" s="31"/>
      <c r="CM796" s="31"/>
      <c r="CN796" s="31"/>
      <c r="CO796" s="31"/>
      <c r="CP796" s="31"/>
      <c r="CQ796" s="31"/>
      <c r="CR796" s="31"/>
      <c r="CS796" s="31"/>
      <c r="CT796" s="31"/>
      <c r="CU796" s="31"/>
      <c r="CV796" s="31"/>
      <c r="CW796" s="31"/>
      <c r="CX796" s="31"/>
    </row>
    <row r="797" spans="1:102" s="6" customFormat="1" ht="15" customHeight="1">
      <c r="A797" s="30" t="s">
        <v>704</v>
      </c>
      <c r="B797" s="30" t="s">
        <v>568</v>
      </c>
      <c r="C797" s="75" t="s">
        <v>47</v>
      </c>
      <c r="D797" s="6">
        <f>D793</f>
        <v>232.17</v>
      </c>
      <c r="F797" s="6">
        <f t="shared" si="37"/>
        <v>0</v>
      </c>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c r="AR797" s="31"/>
      <c r="AS797" s="31"/>
      <c r="AT797" s="31"/>
      <c r="AU797" s="31"/>
      <c r="AV797" s="31"/>
      <c r="AW797" s="31"/>
      <c r="AX797" s="31"/>
      <c r="AY797" s="31"/>
      <c r="AZ797" s="31"/>
      <c r="BA797" s="31"/>
      <c r="BB797" s="31"/>
      <c r="BC797" s="31"/>
      <c r="BD797" s="31"/>
      <c r="BE797" s="31"/>
      <c r="BF797" s="31"/>
      <c r="BG797" s="31"/>
      <c r="BH797" s="31"/>
      <c r="BI797" s="31"/>
      <c r="BJ797" s="31"/>
      <c r="BK797" s="31"/>
      <c r="BL797" s="31"/>
      <c r="BM797" s="31"/>
      <c r="BN797" s="31"/>
      <c r="BO797" s="31"/>
      <c r="BP797" s="31"/>
      <c r="BQ797" s="31"/>
      <c r="BR797" s="31"/>
      <c r="BS797" s="31"/>
      <c r="BT797" s="31"/>
      <c r="BU797" s="31"/>
      <c r="BV797" s="31"/>
      <c r="BW797" s="31"/>
      <c r="BX797" s="31"/>
      <c r="BY797" s="31"/>
      <c r="BZ797" s="31"/>
      <c r="CA797" s="31"/>
      <c r="CB797" s="31"/>
      <c r="CC797" s="31"/>
      <c r="CD797" s="31"/>
      <c r="CE797" s="31"/>
      <c r="CF797" s="31"/>
      <c r="CG797" s="31"/>
      <c r="CH797" s="31"/>
      <c r="CI797" s="31"/>
      <c r="CJ797" s="31"/>
      <c r="CK797" s="31"/>
      <c r="CL797" s="31"/>
      <c r="CM797" s="31"/>
      <c r="CN797" s="31"/>
      <c r="CO797" s="31"/>
      <c r="CP797" s="31"/>
      <c r="CQ797" s="31"/>
      <c r="CR797" s="31"/>
      <c r="CS797" s="31"/>
      <c r="CT797" s="31"/>
      <c r="CU797" s="31"/>
      <c r="CV797" s="31"/>
      <c r="CW797" s="31"/>
      <c r="CX797" s="31"/>
    </row>
    <row r="798" spans="1:102" s="31" customFormat="1" ht="15" customHeight="1">
      <c r="A798" s="117" t="s">
        <v>705</v>
      </c>
      <c r="B798" s="67" t="s">
        <v>283</v>
      </c>
      <c r="C798" s="75"/>
      <c r="D798" s="5"/>
      <c r="E798" s="6"/>
      <c r="F798" s="6">
        <f t="shared" si="37"/>
        <v>0</v>
      </c>
    </row>
    <row r="799" spans="1:102" s="31" customFormat="1" ht="15" customHeight="1">
      <c r="A799" s="67"/>
      <c r="B799" s="67" t="s">
        <v>569</v>
      </c>
      <c r="C799" s="75"/>
      <c r="D799" s="5"/>
      <c r="E799" s="6"/>
      <c r="F799" s="6">
        <f t="shared" si="37"/>
        <v>0</v>
      </c>
    </row>
    <row r="800" spans="1:102" s="31" customFormat="1" ht="15" customHeight="1">
      <c r="A800" s="30" t="s">
        <v>706</v>
      </c>
      <c r="B800" s="30" t="s">
        <v>570</v>
      </c>
      <c r="C800" s="75" t="s">
        <v>47</v>
      </c>
      <c r="D800" s="6">
        <f>(22.25-1.2)*0.15</f>
        <v>3.1575000000000002</v>
      </c>
      <c r="E800" s="6"/>
      <c r="F800" s="6">
        <f t="shared" si="37"/>
        <v>0</v>
      </c>
    </row>
    <row r="801" spans="1:102" s="31" customFormat="1" ht="15" customHeight="1">
      <c r="A801" s="67"/>
      <c r="B801" s="67" t="s">
        <v>284</v>
      </c>
      <c r="C801" s="75"/>
      <c r="D801" s="5"/>
      <c r="E801" s="6"/>
      <c r="F801" s="6">
        <f t="shared" si="37"/>
        <v>0</v>
      </c>
    </row>
    <row r="802" spans="1:102" s="31" customFormat="1" ht="15" customHeight="1">
      <c r="A802" s="30" t="s">
        <v>707</v>
      </c>
      <c r="B802" s="82" t="s">
        <v>286</v>
      </c>
      <c r="C802" s="75" t="s">
        <v>47</v>
      </c>
      <c r="D802" s="6">
        <f>((1*2.1)+(2*0.6))*2</f>
        <v>6.6</v>
      </c>
      <c r="E802" s="6"/>
      <c r="F802" s="6">
        <f t="shared" si="37"/>
        <v>0</v>
      </c>
    </row>
    <row r="803" spans="1:102" s="64" customFormat="1" ht="15" customHeight="1">
      <c r="A803" s="68"/>
      <c r="B803" s="76" t="s">
        <v>653</v>
      </c>
      <c r="C803" s="109"/>
      <c r="D803" s="5"/>
      <c r="E803" s="5"/>
      <c r="F803" s="5">
        <f>SUM(F788:F802)</f>
        <v>0</v>
      </c>
    </row>
    <row r="804" spans="1:102" s="6" customFormat="1" ht="15" customHeight="1">
      <c r="A804" s="68"/>
      <c r="B804" s="64"/>
      <c r="C804" s="77"/>
      <c r="D804" s="5"/>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c r="AR804" s="31"/>
      <c r="AS804" s="31"/>
      <c r="AT804" s="31"/>
      <c r="AU804" s="31"/>
      <c r="AV804" s="31"/>
      <c r="AW804" s="31"/>
      <c r="AX804" s="31"/>
      <c r="AY804" s="31"/>
      <c r="AZ804" s="31"/>
      <c r="BA804" s="31"/>
      <c r="BB804" s="31"/>
      <c r="BC804" s="31"/>
      <c r="BD804" s="31"/>
      <c r="BE804" s="31"/>
      <c r="BF804" s="31"/>
      <c r="BG804" s="31"/>
      <c r="BH804" s="31"/>
      <c r="BI804" s="31"/>
      <c r="BJ804" s="31"/>
      <c r="BK804" s="31"/>
      <c r="BL804" s="31"/>
      <c r="BM804" s="31"/>
      <c r="BN804" s="31"/>
      <c r="BO804" s="31"/>
      <c r="BP804" s="31"/>
      <c r="BQ804" s="31"/>
      <c r="BR804" s="31"/>
      <c r="BS804" s="31"/>
      <c r="BT804" s="31"/>
      <c r="BU804" s="31"/>
      <c r="BV804" s="31"/>
      <c r="BW804" s="31"/>
      <c r="BX804" s="31"/>
      <c r="BY804" s="31"/>
      <c r="BZ804" s="31"/>
      <c r="CA804" s="31"/>
      <c r="CB804" s="31"/>
      <c r="CC804" s="31"/>
      <c r="CD804" s="31"/>
      <c r="CE804" s="31"/>
      <c r="CF804" s="31"/>
      <c r="CG804" s="31"/>
      <c r="CH804" s="31"/>
      <c r="CI804" s="31"/>
      <c r="CJ804" s="31"/>
      <c r="CK804" s="31"/>
      <c r="CL804" s="31"/>
      <c r="CM804" s="31"/>
      <c r="CN804" s="31"/>
      <c r="CO804" s="31"/>
      <c r="CP804" s="31"/>
      <c r="CQ804" s="31"/>
      <c r="CR804" s="31"/>
      <c r="CS804" s="31"/>
      <c r="CT804" s="31"/>
      <c r="CU804" s="31"/>
      <c r="CV804" s="31"/>
      <c r="CW804" s="31"/>
      <c r="CX804" s="31"/>
    </row>
    <row r="805" spans="1:102" s="31" customFormat="1" ht="15" customHeight="1">
      <c r="A805" s="68"/>
      <c r="B805" s="76" t="s">
        <v>73</v>
      </c>
      <c r="C805" s="77"/>
      <c r="D805" s="18"/>
      <c r="E805" s="19"/>
      <c r="F805" s="18">
        <f>SUM(F803,F786,F782,F773,F766)</f>
        <v>0</v>
      </c>
      <c r="G805" s="80"/>
      <c r="H805" s="80"/>
      <c r="I805" s="80"/>
    </row>
    <row r="806" spans="1:102" s="64" customFormat="1" ht="15" customHeight="1">
      <c r="A806" s="68"/>
      <c r="C806" s="77"/>
      <c r="D806" s="5"/>
      <c r="E806" s="6"/>
      <c r="F806" s="6"/>
    </row>
    <row r="807" spans="1:102" s="89" customFormat="1" ht="15" customHeight="1">
      <c r="A807" s="101"/>
      <c r="B807" s="102" t="s">
        <v>300</v>
      </c>
      <c r="C807" s="103"/>
      <c r="D807" s="104"/>
      <c r="E807" s="105"/>
      <c r="F807" s="105">
        <f>SUM(F805)</f>
        <v>0</v>
      </c>
      <c r="G807" s="90"/>
      <c r="H807" s="90"/>
      <c r="I807" s="90"/>
      <c r="J807" s="90"/>
      <c r="K807" s="90"/>
      <c r="L807" s="90"/>
      <c r="M807" s="90"/>
      <c r="N807" s="90"/>
      <c r="O807" s="90"/>
      <c r="P807" s="90"/>
      <c r="Q807" s="90"/>
      <c r="R807" s="90"/>
      <c r="S807" s="90"/>
      <c r="T807" s="90"/>
      <c r="U807" s="90"/>
      <c r="V807" s="90"/>
      <c r="W807" s="90"/>
      <c r="X807" s="90"/>
      <c r="Y807" s="90"/>
      <c r="Z807" s="90"/>
      <c r="AA807" s="90"/>
      <c r="AB807" s="90"/>
      <c r="AC807" s="90"/>
      <c r="AD807" s="90"/>
      <c r="AE807" s="90"/>
      <c r="AF807" s="90"/>
      <c r="AG807" s="90"/>
      <c r="AH807" s="90"/>
      <c r="AI807" s="90"/>
      <c r="AJ807" s="90"/>
      <c r="AK807" s="90"/>
      <c r="AL807" s="90"/>
      <c r="AM807" s="90"/>
      <c r="AN807" s="90"/>
      <c r="AO807" s="90"/>
      <c r="AP807" s="90"/>
      <c r="AQ807" s="90"/>
      <c r="AR807" s="90"/>
      <c r="AS807" s="90"/>
      <c r="AT807" s="90"/>
      <c r="AU807" s="90"/>
      <c r="AV807" s="90"/>
      <c r="AW807" s="90"/>
      <c r="AX807" s="90"/>
      <c r="AY807" s="90"/>
      <c r="AZ807" s="90"/>
      <c r="BA807" s="90"/>
      <c r="BB807" s="90"/>
      <c r="BC807" s="90"/>
      <c r="BD807" s="90"/>
      <c r="BE807" s="90"/>
      <c r="BF807" s="90"/>
      <c r="BG807" s="90"/>
      <c r="BH807" s="90"/>
      <c r="BI807" s="90"/>
      <c r="BJ807" s="90"/>
      <c r="BK807" s="90"/>
      <c r="BL807" s="90"/>
      <c r="BM807" s="90"/>
      <c r="BN807" s="90"/>
      <c r="BO807" s="90"/>
      <c r="BP807" s="90"/>
      <c r="BQ807" s="90"/>
      <c r="BR807" s="90"/>
      <c r="BS807" s="90"/>
      <c r="BT807" s="90"/>
      <c r="BU807" s="90"/>
      <c r="BV807" s="90"/>
      <c r="BW807" s="90"/>
      <c r="BX807" s="90"/>
      <c r="BY807" s="90"/>
      <c r="BZ807" s="90"/>
      <c r="CA807" s="90"/>
      <c r="CB807" s="90"/>
      <c r="CC807" s="90"/>
      <c r="CD807" s="90"/>
      <c r="CE807" s="90"/>
      <c r="CF807" s="90"/>
      <c r="CG807" s="90"/>
      <c r="CH807" s="90"/>
      <c r="CI807" s="90"/>
      <c r="CJ807" s="90"/>
      <c r="CK807" s="90"/>
      <c r="CL807" s="90"/>
      <c r="CM807" s="90"/>
      <c r="CN807" s="90"/>
      <c r="CO807" s="90"/>
      <c r="CP807" s="90"/>
      <c r="CQ807" s="90"/>
      <c r="CR807" s="90"/>
      <c r="CS807" s="90"/>
      <c r="CT807" s="90"/>
      <c r="CU807" s="90"/>
      <c r="CV807" s="90"/>
      <c r="CW807" s="90"/>
      <c r="CX807" s="90"/>
    </row>
    <row r="808" spans="1:102" s="6" customFormat="1" ht="15" customHeight="1">
      <c r="A808" s="58"/>
      <c r="B808" s="31"/>
      <c r="C808" s="106"/>
      <c r="D808" s="49"/>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c r="AR808" s="31"/>
      <c r="AS808" s="31"/>
      <c r="AT808" s="31"/>
      <c r="AU808" s="31"/>
      <c r="AV808" s="31"/>
      <c r="AW808" s="31"/>
      <c r="AX808" s="31"/>
      <c r="AY808" s="31"/>
      <c r="AZ808" s="31"/>
      <c r="BA808" s="31"/>
      <c r="BB808" s="31"/>
      <c r="BC808" s="31"/>
      <c r="BD808" s="31"/>
      <c r="BE808" s="31"/>
      <c r="BF808" s="31"/>
      <c r="BG808" s="31"/>
      <c r="BH808" s="31"/>
      <c r="BI808" s="31"/>
      <c r="BJ808" s="31"/>
      <c r="BK808" s="31"/>
      <c r="BL808" s="31"/>
      <c r="BM808" s="31"/>
      <c r="BN808" s="31"/>
      <c r="BO808" s="31"/>
      <c r="BP808" s="31"/>
      <c r="BQ808" s="31"/>
      <c r="BR808" s="31"/>
      <c r="BS808" s="31"/>
      <c r="BT808" s="31"/>
      <c r="BU808" s="31"/>
      <c r="BV808" s="31"/>
      <c r="BW808" s="31"/>
      <c r="BX808" s="31"/>
      <c r="BY808" s="31"/>
      <c r="BZ808" s="31"/>
      <c r="CA808" s="31"/>
      <c r="CB808" s="31"/>
      <c r="CC808" s="31"/>
      <c r="CD808" s="31"/>
      <c r="CE808" s="31"/>
      <c r="CF808" s="31"/>
      <c r="CG808" s="31"/>
      <c r="CH808" s="31"/>
      <c r="CI808" s="31"/>
      <c r="CJ808" s="31"/>
      <c r="CK808" s="31"/>
      <c r="CL808" s="31"/>
      <c r="CM808" s="31"/>
      <c r="CN808" s="31"/>
      <c r="CO808" s="31"/>
      <c r="CP808" s="31"/>
      <c r="CQ808" s="31"/>
      <c r="CR808" s="31"/>
      <c r="CS808" s="31"/>
      <c r="CT808" s="31"/>
      <c r="CU808" s="31"/>
      <c r="CV808" s="31"/>
      <c r="CW808" s="31"/>
      <c r="CX808" s="31"/>
    </row>
    <row r="809" spans="1:102" s="31" customFormat="1" ht="15" customHeight="1">
      <c r="A809" s="58"/>
      <c r="C809" s="48"/>
      <c r="D809" s="49"/>
      <c r="E809" s="6"/>
      <c r="F809" s="6"/>
      <c r="G809" s="78"/>
      <c r="H809" s="78"/>
    </row>
    <row r="810" spans="1:102" s="52" customFormat="1" ht="19.899999999999999" customHeight="1">
      <c r="A810" s="162" t="s">
        <v>301</v>
      </c>
      <c r="B810" s="162"/>
      <c r="C810" s="162"/>
      <c r="D810" s="162"/>
      <c r="E810" s="162"/>
      <c r="F810" s="162"/>
    </row>
    <row r="811" spans="1:102" s="119" customFormat="1" ht="19.899999999999999" customHeight="1">
      <c r="A811" s="95"/>
      <c r="B811" s="95"/>
      <c r="C811" s="95"/>
      <c r="D811" s="95"/>
      <c r="E811" s="95"/>
      <c r="F811" s="95"/>
    </row>
    <row r="812" spans="1:102" s="52" customFormat="1" ht="19.899999999999999" customHeight="1">
      <c r="A812" s="162" t="s">
        <v>302</v>
      </c>
      <c r="B812" s="162"/>
      <c r="C812" s="162"/>
      <c r="D812" s="162"/>
      <c r="E812" s="162"/>
      <c r="F812" s="162"/>
    </row>
    <row r="813" spans="1:102" s="143" customFormat="1" ht="16.5" customHeight="1">
      <c r="A813" s="141"/>
      <c r="B813" s="142"/>
      <c r="D813" s="144"/>
      <c r="E813" s="144"/>
      <c r="F813" s="65"/>
    </row>
    <row r="814" spans="1:102" s="31" customFormat="1" ht="15" customHeight="1">
      <c r="A814" s="67">
        <v>1</v>
      </c>
      <c r="B814" s="68" t="s">
        <v>321</v>
      </c>
      <c r="C814" s="48"/>
      <c r="D814" s="49"/>
      <c r="E814" s="6"/>
      <c r="F814" s="6"/>
    </row>
    <row r="815" spans="1:102" s="31" customFormat="1" ht="25.15" customHeight="1">
      <c r="A815" s="30"/>
      <c r="B815" s="107" t="s">
        <v>322</v>
      </c>
      <c r="C815" s="75"/>
      <c r="D815" s="6"/>
      <c r="E815" s="6"/>
      <c r="F815" s="6"/>
    </row>
    <row r="816" spans="1:102" s="31" customFormat="1" ht="45" customHeight="1">
      <c r="A816" s="30"/>
      <c r="B816" s="107" t="s">
        <v>323</v>
      </c>
      <c r="C816" s="75"/>
      <c r="D816" s="6"/>
      <c r="E816" s="6"/>
      <c r="F816" s="6"/>
    </row>
    <row r="817" spans="1:102" s="31" customFormat="1" ht="15" customHeight="1">
      <c r="A817" s="67" t="s">
        <v>36</v>
      </c>
      <c r="B817" s="67" t="s">
        <v>324</v>
      </c>
      <c r="C817" s="75" t="s">
        <v>123</v>
      </c>
      <c r="D817" s="6">
        <v>1</v>
      </c>
      <c r="E817" s="6"/>
      <c r="F817" s="81">
        <f>D817*E817</f>
        <v>0</v>
      </c>
    </row>
    <row r="818" spans="1:102" s="31" customFormat="1" ht="32.450000000000003" customHeight="1">
      <c r="A818" s="67"/>
      <c r="B818" s="107" t="s">
        <v>325</v>
      </c>
      <c r="C818" s="75"/>
      <c r="D818" s="6"/>
      <c r="E818" s="6"/>
      <c r="F818" s="6"/>
    </row>
    <row r="819" spans="1:102" s="31" customFormat="1" ht="15" customHeight="1">
      <c r="A819" s="67" t="s">
        <v>38</v>
      </c>
      <c r="B819" s="67" t="s">
        <v>331</v>
      </c>
      <c r="C819" s="75" t="s">
        <v>123</v>
      </c>
      <c r="D819" s="6">
        <v>1</v>
      </c>
      <c r="E819" s="6"/>
      <c r="F819" s="81">
        <f>D819*E819</f>
        <v>0</v>
      </c>
    </row>
    <row r="820" spans="1:102" s="31" customFormat="1" ht="32.450000000000003" customHeight="1">
      <c r="A820" s="67"/>
      <c r="B820" s="107" t="s">
        <v>332</v>
      </c>
      <c r="C820" s="75"/>
      <c r="D820" s="6"/>
      <c r="E820" s="6"/>
      <c r="F820" s="6"/>
    </row>
    <row r="821" spans="1:102" s="64" customFormat="1" ht="15" customHeight="1">
      <c r="A821" s="68"/>
      <c r="B821" s="76" t="s">
        <v>708</v>
      </c>
      <c r="C821" s="109"/>
      <c r="D821" s="5"/>
      <c r="E821" s="5"/>
      <c r="F821" s="5">
        <f>SUM(F817:F820)</f>
        <v>0</v>
      </c>
    </row>
    <row r="822" spans="1:102" s="64" customFormat="1" ht="15" customHeight="1">
      <c r="A822" s="68"/>
      <c r="C822" s="77"/>
      <c r="D822" s="5"/>
      <c r="E822" s="6"/>
      <c r="F822" s="6"/>
    </row>
    <row r="823" spans="1:102" s="31" customFormat="1" ht="15" customHeight="1">
      <c r="A823" s="67">
        <v>2</v>
      </c>
      <c r="B823" s="68" t="s">
        <v>345</v>
      </c>
      <c r="C823" s="48"/>
      <c r="D823" s="49"/>
      <c r="E823" s="6"/>
      <c r="F823" s="6"/>
    </row>
    <row r="824" spans="1:102" s="31" customFormat="1" ht="15" customHeight="1">
      <c r="A824" s="67" t="s">
        <v>84</v>
      </c>
      <c r="B824" s="67" t="s">
        <v>583</v>
      </c>
      <c r="C824" s="75" t="s">
        <v>123</v>
      </c>
      <c r="D824" s="6">
        <v>2</v>
      </c>
      <c r="E824" s="6"/>
      <c r="F824" s="81">
        <f>D824*E824</f>
        <v>0</v>
      </c>
    </row>
    <row r="825" spans="1:102" s="31" customFormat="1" ht="16.149999999999999" customHeight="1">
      <c r="A825" s="67"/>
      <c r="B825" s="107" t="s">
        <v>347</v>
      </c>
      <c r="C825" s="75"/>
      <c r="D825" s="6"/>
      <c r="E825" s="6"/>
      <c r="F825" s="6"/>
    </row>
    <row r="826" spans="1:102" s="31" customFormat="1" ht="35.25" customHeight="1">
      <c r="A826" s="30"/>
      <c r="B826" s="107" t="s">
        <v>348</v>
      </c>
      <c r="C826" s="75"/>
      <c r="D826" s="6"/>
      <c r="E826" s="6"/>
      <c r="F826" s="6"/>
    </row>
    <row r="827" spans="1:102" s="64" customFormat="1" ht="15" customHeight="1">
      <c r="A827" s="68"/>
      <c r="B827" s="76" t="s">
        <v>97</v>
      </c>
      <c r="C827" s="109"/>
      <c r="D827" s="5"/>
      <c r="E827" s="5"/>
      <c r="F827" s="5">
        <f>SUM(F824:F826)</f>
        <v>0</v>
      </c>
    </row>
    <row r="828" spans="1:102" s="64" customFormat="1" ht="15" customHeight="1">
      <c r="A828" s="68"/>
      <c r="C828" s="77"/>
      <c r="D828" s="5"/>
      <c r="E828" s="6"/>
      <c r="F828" s="6"/>
    </row>
    <row r="829" spans="1:102" s="6" customFormat="1" ht="30" customHeight="1">
      <c r="A829" s="67">
        <v>3</v>
      </c>
      <c r="B829" s="67" t="s">
        <v>646</v>
      </c>
      <c r="C829" s="48"/>
      <c r="D829" s="49"/>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c r="AR829" s="31"/>
      <c r="AS829" s="31"/>
      <c r="AT829" s="31"/>
      <c r="AU829" s="31"/>
      <c r="AV829" s="31"/>
      <c r="AW829" s="31"/>
      <c r="AX829" s="31"/>
      <c r="AY829" s="31"/>
      <c r="AZ829" s="31"/>
      <c r="BA829" s="31"/>
      <c r="BB829" s="31"/>
      <c r="BC829" s="31"/>
      <c r="BD829" s="31"/>
      <c r="BE829" s="31"/>
      <c r="BF829" s="31"/>
      <c r="BG829" s="31"/>
      <c r="BH829" s="31"/>
      <c r="BI829" s="31"/>
      <c r="BJ829" s="31"/>
      <c r="BK829" s="31"/>
      <c r="BL829" s="31"/>
      <c r="BM829" s="31"/>
      <c r="BN829" s="31"/>
      <c r="BO829" s="31"/>
      <c r="BP829" s="31"/>
      <c r="BQ829" s="31"/>
      <c r="BR829" s="31"/>
      <c r="BS829" s="31"/>
      <c r="BT829" s="31"/>
      <c r="BU829" s="31"/>
      <c r="BV829" s="31"/>
      <c r="BW829" s="31"/>
      <c r="BX829" s="31"/>
      <c r="BY829" s="31"/>
      <c r="BZ829" s="31"/>
      <c r="CA829" s="31"/>
      <c r="CB829" s="31"/>
      <c r="CC829" s="31"/>
      <c r="CD829" s="31"/>
      <c r="CE829" s="31"/>
      <c r="CF829" s="31"/>
      <c r="CG829" s="31"/>
      <c r="CH829" s="31"/>
      <c r="CI829" s="31"/>
      <c r="CJ829" s="31"/>
      <c r="CK829" s="31"/>
      <c r="CL829" s="31"/>
      <c r="CM829" s="31"/>
      <c r="CN829" s="31"/>
      <c r="CO829" s="31"/>
      <c r="CP829" s="31"/>
      <c r="CQ829" s="31"/>
      <c r="CR829" s="31"/>
      <c r="CS829" s="31"/>
      <c r="CT829" s="31"/>
      <c r="CU829" s="31"/>
      <c r="CV829" s="31"/>
      <c r="CW829" s="31"/>
      <c r="CX829" s="31"/>
    </row>
    <row r="830" spans="1:102" s="31" customFormat="1" ht="15" customHeight="1">
      <c r="A830" s="67" t="s">
        <v>99</v>
      </c>
      <c r="B830" s="108" t="s">
        <v>310</v>
      </c>
      <c r="C830" s="75"/>
      <c r="D830" s="6"/>
      <c r="E830" s="6"/>
      <c r="F830" s="6"/>
    </row>
    <row r="831" spans="1:102" s="6" customFormat="1" ht="15" customHeight="1">
      <c r="A831" s="67" t="s">
        <v>101</v>
      </c>
      <c r="B831" s="67" t="s">
        <v>311</v>
      </c>
      <c r="C831" s="75"/>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c r="AR831" s="31"/>
      <c r="AS831" s="31"/>
      <c r="AT831" s="31"/>
      <c r="AU831" s="31"/>
      <c r="AV831" s="31"/>
      <c r="AW831" s="31"/>
      <c r="AX831" s="31"/>
      <c r="AY831" s="31"/>
      <c r="AZ831" s="31"/>
      <c r="BA831" s="31"/>
      <c r="BB831" s="31"/>
      <c r="BC831" s="31"/>
      <c r="BD831" s="31"/>
      <c r="BE831" s="31"/>
      <c r="BF831" s="31"/>
      <c r="BG831" s="31"/>
      <c r="BH831" s="31"/>
      <c r="BI831" s="31"/>
      <c r="BJ831" s="31"/>
      <c r="BK831" s="31"/>
      <c r="BL831" s="31"/>
      <c r="BM831" s="31"/>
      <c r="BN831" s="31"/>
      <c r="BO831" s="31"/>
      <c r="BP831" s="31"/>
      <c r="BQ831" s="31"/>
      <c r="BR831" s="31"/>
      <c r="BS831" s="31"/>
      <c r="BT831" s="31"/>
      <c r="BU831" s="31"/>
      <c r="BV831" s="31"/>
      <c r="BW831" s="31"/>
      <c r="BX831" s="31"/>
      <c r="BY831" s="31"/>
      <c r="BZ831" s="31"/>
      <c r="CA831" s="31"/>
      <c r="CB831" s="31"/>
      <c r="CC831" s="31"/>
      <c r="CD831" s="31"/>
      <c r="CE831" s="31"/>
      <c r="CF831" s="31"/>
      <c r="CG831" s="31"/>
      <c r="CH831" s="31"/>
      <c r="CI831" s="31"/>
      <c r="CJ831" s="31"/>
      <c r="CK831" s="31"/>
      <c r="CL831" s="31"/>
      <c r="CM831" s="31"/>
      <c r="CN831" s="31"/>
      <c r="CO831" s="31"/>
      <c r="CP831" s="31"/>
      <c r="CQ831" s="31"/>
      <c r="CR831" s="31"/>
      <c r="CS831" s="31"/>
      <c r="CT831" s="31"/>
      <c r="CU831" s="31"/>
      <c r="CV831" s="31"/>
      <c r="CW831" s="31"/>
      <c r="CX831" s="31"/>
    </row>
    <row r="832" spans="1:102" s="6" customFormat="1" ht="72" customHeight="1">
      <c r="A832" s="30"/>
      <c r="B832" s="107" t="s">
        <v>572</v>
      </c>
      <c r="C832" s="75"/>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c r="AR832" s="31"/>
      <c r="AS832" s="31"/>
      <c r="AT832" s="31"/>
      <c r="AU832" s="31"/>
      <c r="AV832" s="31"/>
      <c r="AW832" s="31"/>
      <c r="AX832" s="31"/>
      <c r="AY832" s="31"/>
      <c r="AZ832" s="31"/>
      <c r="BA832" s="31"/>
      <c r="BB832" s="31"/>
      <c r="BC832" s="31"/>
      <c r="BD832" s="31"/>
      <c r="BE832" s="31"/>
      <c r="BF832" s="31"/>
      <c r="BG832" s="31"/>
      <c r="BH832" s="31"/>
      <c r="BI832" s="31"/>
      <c r="BJ832" s="31"/>
      <c r="BK832" s="31"/>
      <c r="BL832" s="31"/>
      <c r="BM832" s="31"/>
      <c r="BN832" s="31"/>
      <c r="BO832" s="31"/>
      <c r="BP832" s="31"/>
      <c r="BQ832" s="31"/>
      <c r="BR832" s="31"/>
      <c r="BS832" s="31"/>
      <c r="BT832" s="31"/>
      <c r="BU832" s="31"/>
      <c r="BV832" s="31"/>
      <c r="BW832" s="31"/>
      <c r="BX832" s="31"/>
      <c r="BY832" s="31"/>
      <c r="BZ832" s="31"/>
      <c r="CA832" s="31"/>
      <c r="CB832" s="31"/>
      <c r="CC832" s="31"/>
      <c r="CD832" s="31"/>
      <c r="CE832" s="31"/>
      <c r="CF832" s="31"/>
      <c r="CG832" s="31"/>
      <c r="CH832" s="31"/>
      <c r="CI832" s="31"/>
      <c r="CJ832" s="31"/>
      <c r="CK832" s="31"/>
      <c r="CL832" s="31"/>
      <c r="CM832" s="31"/>
      <c r="CN832" s="31"/>
      <c r="CO832" s="31"/>
      <c r="CP832" s="31"/>
      <c r="CQ832" s="31"/>
      <c r="CR832" s="31"/>
      <c r="CS832" s="31"/>
      <c r="CT832" s="31"/>
      <c r="CU832" s="31"/>
      <c r="CV832" s="31"/>
      <c r="CW832" s="31"/>
      <c r="CX832" s="31"/>
    </row>
    <row r="833" spans="1:102" s="6" customFormat="1" ht="15" customHeight="1">
      <c r="A833" s="30" t="s">
        <v>139</v>
      </c>
      <c r="B833" s="30" t="s">
        <v>709</v>
      </c>
      <c r="C833" s="75" t="s">
        <v>305</v>
      </c>
      <c r="D833" s="6">
        <v>1</v>
      </c>
      <c r="F833" s="81">
        <f>D833*E833</f>
        <v>0</v>
      </c>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c r="AR833" s="31"/>
      <c r="AS833" s="31"/>
      <c r="AT833" s="31"/>
      <c r="AU833" s="31"/>
      <c r="AV833" s="31"/>
      <c r="AW833" s="31"/>
      <c r="AX833" s="31"/>
      <c r="AY833" s="31"/>
      <c r="AZ833" s="31"/>
      <c r="BA833" s="31"/>
      <c r="BB833" s="31"/>
      <c r="BC833" s="31"/>
      <c r="BD833" s="31"/>
      <c r="BE833" s="31"/>
      <c r="BF833" s="31"/>
      <c r="BG833" s="31"/>
      <c r="BH833" s="31"/>
      <c r="BI833" s="31"/>
      <c r="BJ833" s="31"/>
      <c r="BK833" s="31"/>
      <c r="BL833" s="31"/>
      <c r="BM833" s="31"/>
      <c r="BN833" s="31"/>
      <c r="BO833" s="31"/>
      <c r="BP833" s="31"/>
      <c r="BQ833" s="31"/>
      <c r="BR833" s="31"/>
      <c r="BS833" s="31"/>
      <c r="BT833" s="31"/>
      <c r="BU833" s="31"/>
      <c r="BV833" s="31"/>
      <c r="BW833" s="31"/>
      <c r="BX833" s="31"/>
      <c r="BY833" s="31"/>
      <c r="BZ833" s="31"/>
      <c r="CA833" s="31"/>
      <c r="CB833" s="31"/>
      <c r="CC833" s="31"/>
      <c r="CD833" s="31"/>
      <c r="CE833" s="31"/>
      <c r="CF833" s="31"/>
      <c r="CG833" s="31"/>
      <c r="CH833" s="31"/>
      <c r="CI833" s="31"/>
      <c r="CJ833" s="31"/>
      <c r="CK833" s="31"/>
      <c r="CL833" s="31"/>
      <c r="CM833" s="31"/>
      <c r="CN833" s="31"/>
      <c r="CO833" s="31"/>
      <c r="CP833" s="31"/>
      <c r="CQ833" s="31"/>
      <c r="CR833" s="31"/>
      <c r="CS833" s="31"/>
      <c r="CT833" s="31"/>
      <c r="CU833" s="31"/>
      <c r="CV833" s="31"/>
      <c r="CW833" s="31"/>
      <c r="CX833" s="31"/>
    </row>
    <row r="834" spans="1:102" s="5" customFormat="1" ht="15" customHeight="1">
      <c r="A834" s="68"/>
      <c r="B834" s="76" t="s">
        <v>653</v>
      </c>
      <c r="C834" s="109"/>
      <c r="F834" s="5">
        <f>SUM(F833:F833)</f>
        <v>0</v>
      </c>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4"/>
      <c r="AE834" s="64"/>
      <c r="AF834" s="64"/>
      <c r="AG834" s="64"/>
      <c r="AH834" s="64"/>
      <c r="AI834" s="64"/>
      <c r="AJ834" s="64"/>
      <c r="AK834" s="64"/>
      <c r="AL834" s="64"/>
      <c r="AM834" s="64"/>
      <c r="AN834" s="64"/>
      <c r="AO834" s="64"/>
      <c r="AP834" s="64"/>
      <c r="AQ834" s="64"/>
      <c r="AR834" s="64"/>
      <c r="AS834" s="64"/>
      <c r="AT834" s="64"/>
      <c r="AU834" s="64"/>
      <c r="AV834" s="64"/>
      <c r="AW834" s="64"/>
      <c r="AX834" s="64"/>
      <c r="AY834" s="64"/>
      <c r="AZ834" s="64"/>
      <c r="BA834" s="64"/>
      <c r="BB834" s="64"/>
      <c r="BC834" s="64"/>
      <c r="BD834" s="64"/>
      <c r="BE834" s="64"/>
      <c r="BF834" s="64"/>
      <c r="BG834" s="64"/>
      <c r="BH834" s="64"/>
      <c r="BI834" s="64"/>
      <c r="BJ834" s="64"/>
      <c r="BK834" s="64"/>
      <c r="BL834" s="64"/>
      <c r="BM834" s="64"/>
      <c r="BN834" s="64"/>
      <c r="BO834" s="64"/>
      <c r="BP834" s="64"/>
      <c r="BQ834" s="64"/>
      <c r="BR834" s="64"/>
      <c r="BS834" s="64"/>
      <c r="BT834" s="64"/>
      <c r="BU834" s="64"/>
      <c r="BV834" s="64"/>
      <c r="BW834" s="64"/>
      <c r="BX834" s="64"/>
      <c r="BY834" s="64"/>
      <c r="BZ834" s="64"/>
      <c r="CA834" s="64"/>
      <c r="CB834" s="64"/>
      <c r="CC834" s="64"/>
      <c r="CD834" s="64"/>
      <c r="CE834" s="64"/>
      <c r="CF834" s="64"/>
      <c r="CG834" s="64"/>
      <c r="CH834" s="64"/>
      <c r="CI834" s="64"/>
      <c r="CJ834" s="64"/>
      <c r="CK834" s="64"/>
      <c r="CL834" s="64"/>
      <c r="CM834" s="64"/>
      <c r="CN834" s="64"/>
      <c r="CO834" s="64"/>
      <c r="CP834" s="64"/>
      <c r="CQ834" s="64"/>
      <c r="CR834" s="64"/>
      <c r="CS834" s="64"/>
      <c r="CT834" s="64"/>
      <c r="CU834" s="64"/>
      <c r="CV834" s="64"/>
      <c r="CW834" s="64"/>
      <c r="CX834" s="64"/>
    </row>
    <row r="835" spans="1:102" s="31" customFormat="1" ht="15" customHeight="1">
      <c r="A835" s="67" t="s">
        <v>104</v>
      </c>
      <c r="B835" s="108" t="s">
        <v>314</v>
      </c>
      <c r="C835" s="75"/>
      <c r="D835" s="6"/>
      <c r="E835" s="6"/>
      <c r="F835" s="6"/>
    </row>
    <row r="836" spans="1:102" s="31" customFormat="1" ht="41.45" customHeight="1">
      <c r="A836" s="30"/>
      <c r="B836" s="107" t="s">
        <v>315</v>
      </c>
      <c r="C836" s="75"/>
      <c r="D836" s="6"/>
      <c r="E836" s="6"/>
      <c r="F836" s="6"/>
    </row>
    <row r="837" spans="1:102" s="31" customFormat="1" ht="16.149999999999999" customHeight="1">
      <c r="A837" s="67"/>
      <c r="B837" s="107" t="s">
        <v>316</v>
      </c>
      <c r="C837" s="75"/>
      <c r="D837" s="6"/>
      <c r="E837" s="6"/>
      <c r="F837" s="6"/>
      <c r="G837" s="113"/>
      <c r="H837" s="113"/>
      <c r="I837" s="113"/>
      <c r="J837" s="113"/>
      <c r="K837" s="113"/>
      <c r="L837" s="113"/>
      <c r="M837" s="113"/>
    </row>
    <row r="838" spans="1:102" s="31" customFormat="1" ht="15" customHeight="1">
      <c r="A838" s="67" t="s">
        <v>106</v>
      </c>
      <c r="B838" s="108" t="s">
        <v>578</v>
      </c>
      <c r="C838" s="75"/>
      <c r="D838" s="6"/>
      <c r="E838" s="6"/>
      <c r="F838" s="6"/>
    </row>
    <row r="839" spans="1:102" s="31" customFormat="1" ht="15" customHeight="1">
      <c r="A839" s="30" t="s">
        <v>159</v>
      </c>
      <c r="B839" s="82" t="s">
        <v>579</v>
      </c>
      <c r="C839" s="75" t="s">
        <v>103</v>
      </c>
      <c r="D839" s="6">
        <v>20</v>
      </c>
      <c r="E839" s="6"/>
      <c r="F839" s="81">
        <f>D839*E839</f>
        <v>0</v>
      </c>
    </row>
    <row r="840" spans="1:102" s="64" customFormat="1" ht="15" customHeight="1">
      <c r="A840" s="68"/>
      <c r="B840" s="76" t="s">
        <v>653</v>
      </c>
      <c r="C840" s="109"/>
      <c r="D840" s="5"/>
      <c r="E840" s="5"/>
      <c r="F840" s="5">
        <f>SUM(F839:F839)</f>
        <v>0</v>
      </c>
    </row>
    <row r="841" spans="1:102" s="31" customFormat="1" ht="15" customHeight="1">
      <c r="A841" s="67" t="s">
        <v>488</v>
      </c>
      <c r="B841" s="108" t="s">
        <v>321</v>
      </c>
      <c r="C841" s="75"/>
      <c r="D841" s="6"/>
      <c r="E841" s="6"/>
      <c r="F841" s="6"/>
    </row>
    <row r="842" spans="1:102" s="31" customFormat="1" ht="25.15" customHeight="1">
      <c r="A842" s="30"/>
      <c r="B842" s="107" t="s">
        <v>322</v>
      </c>
      <c r="C842" s="75"/>
      <c r="D842" s="6"/>
      <c r="E842" s="6"/>
      <c r="F842" s="6"/>
    </row>
    <row r="843" spans="1:102" s="31" customFormat="1" ht="45" customHeight="1">
      <c r="A843" s="30"/>
      <c r="B843" s="107" t="s">
        <v>323</v>
      </c>
      <c r="C843" s="75"/>
      <c r="D843" s="6"/>
      <c r="E843" s="6"/>
      <c r="F843" s="6"/>
    </row>
    <row r="844" spans="1:102" s="31" customFormat="1" ht="15" customHeight="1">
      <c r="A844" s="67" t="s">
        <v>490</v>
      </c>
      <c r="B844" s="67" t="s">
        <v>324</v>
      </c>
      <c r="C844" s="75" t="s">
        <v>123</v>
      </c>
      <c r="D844" s="6">
        <v>2</v>
      </c>
      <c r="E844" s="6"/>
      <c r="F844" s="81">
        <f>D844*E844</f>
        <v>0</v>
      </c>
    </row>
    <row r="845" spans="1:102" s="31" customFormat="1" ht="32.450000000000003" customHeight="1">
      <c r="A845" s="67"/>
      <c r="B845" s="107" t="s">
        <v>325</v>
      </c>
      <c r="C845" s="75"/>
      <c r="D845" s="6"/>
      <c r="E845" s="6"/>
      <c r="F845" s="6"/>
    </row>
    <row r="846" spans="1:102" s="31" customFormat="1" ht="15" customHeight="1">
      <c r="A846" s="67" t="s">
        <v>674</v>
      </c>
      <c r="B846" s="67" t="s">
        <v>328</v>
      </c>
      <c r="C846" s="75" t="s">
        <v>123</v>
      </c>
      <c r="D846" s="6">
        <v>3</v>
      </c>
      <c r="E846" s="6"/>
      <c r="F846" s="81">
        <f>D846*E846</f>
        <v>0</v>
      </c>
    </row>
    <row r="847" spans="1:102" s="31" customFormat="1" ht="32.450000000000003" customHeight="1">
      <c r="A847" s="67"/>
      <c r="B847" s="107" t="s">
        <v>329</v>
      </c>
      <c r="C847" s="75"/>
      <c r="D847" s="6"/>
      <c r="E847" s="6"/>
      <c r="F847" s="6"/>
    </row>
    <row r="848" spans="1:102" s="31" customFormat="1" ht="15" customHeight="1">
      <c r="A848" s="67" t="s">
        <v>710</v>
      </c>
      <c r="B848" s="67" t="s">
        <v>331</v>
      </c>
      <c r="C848" s="75" t="s">
        <v>123</v>
      </c>
      <c r="D848" s="6">
        <v>11</v>
      </c>
      <c r="E848" s="6"/>
      <c r="F848" s="81">
        <f>D848*E848</f>
        <v>0</v>
      </c>
    </row>
    <row r="849" spans="1:6" s="31" customFormat="1" ht="33" customHeight="1">
      <c r="A849" s="67"/>
      <c r="B849" s="107" t="s">
        <v>332</v>
      </c>
      <c r="C849" s="75"/>
      <c r="D849" s="6"/>
      <c r="E849" s="6"/>
      <c r="F849" s="6"/>
    </row>
    <row r="850" spans="1:6" s="31" customFormat="1" ht="15" customHeight="1">
      <c r="A850" s="67" t="s">
        <v>711</v>
      </c>
      <c r="B850" s="67" t="s">
        <v>337</v>
      </c>
      <c r="C850" s="75" t="s">
        <v>123</v>
      </c>
      <c r="D850" s="6">
        <v>3</v>
      </c>
      <c r="E850" s="6"/>
      <c r="F850" s="81">
        <f>D850*E850</f>
        <v>0</v>
      </c>
    </row>
    <row r="851" spans="1:6" s="31" customFormat="1" ht="32.450000000000003" customHeight="1">
      <c r="A851" s="67"/>
      <c r="B851" s="107" t="s">
        <v>338</v>
      </c>
      <c r="C851" s="75"/>
      <c r="D851" s="6"/>
      <c r="E851" s="6"/>
      <c r="F851" s="6"/>
    </row>
    <row r="852" spans="1:6" s="31" customFormat="1" ht="15" customHeight="1">
      <c r="A852" s="67" t="s">
        <v>712</v>
      </c>
      <c r="B852" s="67" t="s">
        <v>340</v>
      </c>
      <c r="C852" s="75" t="s">
        <v>123</v>
      </c>
      <c r="D852" s="6">
        <v>3</v>
      </c>
      <c r="E852" s="6"/>
      <c r="F852" s="81">
        <f>D852*E852</f>
        <v>0</v>
      </c>
    </row>
    <row r="853" spans="1:6" s="31" customFormat="1" ht="32.450000000000003" customHeight="1">
      <c r="A853" s="30"/>
      <c r="B853" s="107" t="s">
        <v>341</v>
      </c>
      <c r="C853" s="75"/>
      <c r="D853" s="6"/>
      <c r="E853" s="6"/>
      <c r="F853" s="6"/>
    </row>
    <row r="854" spans="1:6" s="64" customFormat="1" ht="15.6" customHeight="1">
      <c r="A854" s="68"/>
      <c r="B854" s="76" t="s">
        <v>653</v>
      </c>
      <c r="C854" s="109"/>
      <c r="D854" s="5"/>
      <c r="E854" s="5"/>
      <c r="F854" s="5">
        <f>SUM(F844:F853)</f>
        <v>0</v>
      </c>
    </row>
    <row r="855" spans="1:6" s="31" customFormat="1" ht="15" customHeight="1">
      <c r="A855" s="67" t="s">
        <v>492</v>
      </c>
      <c r="B855" s="108" t="s">
        <v>345</v>
      </c>
      <c r="C855" s="75"/>
      <c r="D855" s="6"/>
      <c r="E855" s="6"/>
      <c r="F855" s="6"/>
    </row>
    <row r="856" spans="1:6" s="31" customFormat="1" ht="15" customHeight="1">
      <c r="A856" s="30" t="s">
        <v>494</v>
      </c>
      <c r="B856" s="67" t="s">
        <v>346</v>
      </c>
      <c r="C856" s="75" t="s">
        <v>123</v>
      </c>
      <c r="D856" s="6">
        <v>11</v>
      </c>
      <c r="E856" s="6"/>
      <c r="F856" s="81">
        <f>D856*E856</f>
        <v>0</v>
      </c>
    </row>
    <row r="857" spans="1:6" s="31" customFormat="1" ht="16.149999999999999" customHeight="1">
      <c r="A857" s="67"/>
      <c r="B857" s="107" t="s">
        <v>347</v>
      </c>
      <c r="C857" s="75"/>
      <c r="D857" s="6"/>
      <c r="E857" s="6"/>
      <c r="F857" s="6"/>
    </row>
    <row r="858" spans="1:6" s="31" customFormat="1" ht="30.6" customHeight="1">
      <c r="A858" s="30"/>
      <c r="B858" s="107" t="s">
        <v>348</v>
      </c>
      <c r="C858" s="75"/>
      <c r="D858" s="6"/>
      <c r="E858" s="6"/>
      <c r="F858" s="6"/>
    </row>
    <row r="859" spans="1:6" s="31" customFormat="1" ht="15" customHeight="1">
      <c r="A859" s="30" t="s">
        <v>496</v>
      </c>
      <c r="B859" s="67" t="s">
        <v>351</v>
      </c>
      <c r="C859" s="75" t="s">
        <v>123</v>
      </c>
      <c r="D859" s="6">
        <v>2</v>
      </c>
      <c r="E859" s="6"/>
      <c r="F859" s="81">
        <f>D859*E859</f>
        <v>0</v>
      </c>
    </row>
    <row r="860" spans="1:6" s="31" customFormat="1" ht="16.149999999999999" customHeight="1">
      <c r="A860" s="67"/>
      <c r="B860" s="107" t="s">
        <v>347</v>
      </c>
      <c r="C860" s="75"/>
      <c r="D860" s="6"/>
      <c r="E860" s="6"/>
      <c r="F860" s="6"/>
    </row>
    <row r="861" spans="1:6" s="31" customFormat="1" ht="30.6" customHeight="1">
      <c r="A861" s="30"/>
      <c r="B861" s="107" t="s">
        <v>348</v>
      </c>
      <c r="C861" s="75"/>
      <c r="D861" s="6"/>
      <c r="E861" s="6"/>
      <c r="F861" s="6"/>
    </row>
    <row r="862" spans="1:6" s="64" customFormat="1" ht="15" customHeight="1">
      <c r="A862" s="68"/>
      <c r="B862" s="76" t="s">
        <v>653</v>
      </c>
      <c r="C862" s="109"/>
      <c r="D862" s="5"/>
      <c r="E862" s="5"/>
      <c r="F862" s="5">
        <f>SUM(F856:F861)</f>
        <v>0</v>
      </c>
    </row>
    <row r="863" spans="1:6" s="31" customFormat="1" ht="15" customHeight="1">
      <c r="A863" s="67" t="s">
        <v>500</v>
      </c>
      <c r="B863" s="108" t="s">
        <v>352</v>
      </c>
      <c r="C863" s="75"/>
      <c r="D863" s="6"/>
      <c r="E863" s="6"/>
      <c r="F863" s="6"/>
    </row>
    <row r="864" spans="1:6" s="31" customFormat="1" ht="12.6" customHeight="1">
      <c r="A864" s="30" t="s">
        <v>501</v>
      </c>
      <c r="B864" s="30" t="s">
        <v>353</v>
      </c>
      <c r="C864" s="75" t="s">
        <v>123</v>
      </c>
      <c r="D864" s="6">
        <v>2</v>
      </c>
      <c r="E864" s="6"/>
      <c r="F864" s="81">
        <f>D864*E864</f>
        <v>0</v>
      </c>
    </row>
    <row r="865" spans="1:102" s="31" customFormat="1" ht="12.6" customHeight="1">
      <c r="A865" s="30" t="s">
        <v>713</v>
      </c>
      <c r="B865" s="30" t="s">
        <v>354</v>
      </c>
      <c r="C865" s="75" t="s">
        <v>123</v>
      </c>
      <c r="D865" s="6">
        <v>1</v>
      </c>
      <c r="E865" s="6"/>
      <c r="F865" s="81">
        <f>D865*E865</f>
        <v>0</v>
      </c>
    </row>
    <row r="866" spans="1:102" s="31" customFormat="1" ht="12.6" customHeight="1">
      <c r="A866" s="30" t="s">
        <v>714</v>
      </c>
      <c r="B866" s="30" t="s">
        <v>359</v>
      </c>
      <c r="C866" s="75" t="s">
        <v>123</v>
      </c>
      <c r="D866" s="6">
        <v>16</v>
      </c>
      <c r="E866" s="6"/>
      <c r="F866" s="81">
        <f>D866*E866</f>
        <v>0</v>
      </c>
    </row>
    <row r="867" spans="1:102" s="31" customFormat="1" ht="12.6" customHeight="1">
      <c r="A867" s="30" t="s">
        <v>715</v>
      </c>
      <c r="B867" s="30" t="s">
        <v>363</v>
      </c>
      <c r="C867" s="75" t="s">
        <v>123</v>
      </c>
      <c r="D867" s="6">
        <v>1</v>
      </c>
      <c r="E867" s="6"/>
      <c r="F867" s="81">
        <f>D867*E867</f>
        <v>0</v>
      </c>
    </row>
    <row r="868" spans="1:102" s="31" customFormat="1" ht="12.6" customHeight="1">
      <c r="A868" s="30" t="s">
        <v>716</v>
      </c>
      <c r="B868" s="30" t="s">
        <v>365</v>
      </c>
      <c r="C868" s="75" t="s">
        <v>123</v>
      </c>
      <c r="D868" s="6">
        <v>1</v>
      </c>
      <c r="E868" s="6"/>
      <c r="F868" s="81">
        <f>D868*E868</f>
        <v>0</v>
      </c>
    </row>
    <row r="869" spans="1:102" s="64" customFormat="1" ht="15" customHeight="1">
      <c r="A869" s="68"/>
      <c r="B869" s="76" t="s">
        <v>653</v>
      </c>
      <c r="C869" s="109"/>
      <c r="D869" s="5"/>
      <c r="E869" s="5"/>
      <c r="F869" s="5">
        <f>SUM(F864:F868)</f>
        <v>0</v>
      </c>
    </row>
    <row r="870" spans="1:102" s="31" customFormat="1" ht="15" customHeight="1">
      <c r="A870" s="67" t="s">
        <v>581</v>
      </c>
      <c r="B870" s="108" t="s">
        <v>368</v>
      </c>
      <c r="C870" s="75"/>
      <c r="D870" s="6"/>
      <c r="E870" s="6"/>
      <c r="F870" s="6"/>
    </row>
    <row r="871" spans="1:102" s="6" customFormat="1" ht="15" customHeight="1">
      <c r="A871" s="30" t="s">
        <v>717</v>
      </c>
      <c r="B871" s="30" t="s">
        <v>369</v>
      </c>
      <c r="C871" s="75" t="s">
        <v>123</v>
      </c>
      <c r="D871" s="6">
        <v>1</v>
      </c>
      <c r="F871" s="81">
        <f>D871*E871</f>
        <v>0</v>
      </c>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c r="AR871" s="31"/>
      <c r="AS871" s="31"/>
      <c r="AT871" s="31"/>
      <c r="AU871" s="31"/>
      <c r="AV871" s="31"/>
      <c r="AW871" s="31"/>
      <c r="AX871" s="31"/>
      <c r="AY871" s="31"/>
      <c r="AZ871" s="31"/>
      <c r="BA871" s="31"/>
      <c r="BB871" s="31"/>
      <c r="BC871" s="31"/>
      <c r="BD871" s="31"/>
      <c r="BE871" s="31"/>
      <c r="BF871" s="31"/>
      <c r="BG871" s="31"/>
      <c r="BH871" s="31"/>
      <c r="BI871" s="31"/>
      <c r="BJ871" s="31"/>
      <c r="BK871" s="31"/>
      <c r="BL871" s="31"/>
      <c r="BM871" s="31"/>
      <c r="BN871" s="31"/>
      <c r="BO871" s="31"/>
      <c r="BP871" s="31"/>
      <c r="BQ871" s="31"/>
      <c r="BR871" s="31"/>
      <c r="BS871" s="31"/>
      <c r="BT871" s="31"/>
      <c r="BU871" s="31"/>
      <c r="BV871" s="31"/>
      <c r="BW871" s="31"/>
      <c r="BX871" s="31"/>
      <c r="BY871" s="31"/>
      <c r="BZ871" s="31"/>
      <c r="CA871" s="31"/>
      <c r="CB871" s="31"/>
      <c r="CC871" s="31"/>
      <c r="CD871" s="31"/>
      <c r="CE871" s="31"/>
      <c r="CF871" s="31"/>
      <c r="CG871" s="31"/>
      <c r="CH871" s="31"/>
      <c r="CI871" s="31"/>
      <c r="CJ871" s="31"/>
      <c r="CK871" s="31"/>
      <c r="CL871" s="31"/>
      <c r="CM871" s="31"/>
      <c r="CN871" s="31"/>
      <c r="CO871" s="31"/>
      <c r="CP871" s="31"/>
      <c r="CQ871" s="31"/>
      <c r="CR871" s="31"/>
      <c r="CS871" s="31"/>
      <c r="CT871" s="31"/>
      <c r="CU871" s="31"/>
      <c r="CV871" s="31"/>
      <c r="CW871" s="31"/>
      <c r="CX871" s="31"/>
    </row>
    <row r="872" spans="1:102" s="6" customFormat="1" ht="15" customHeight="1">
      <c r="A872" s="30" t="s">
        <v>718</v>
      </c>
      <c r="B872" s="30" t="s">
        <v>370</v>
      </c>
      <c r="C872" s="75" t="s">
        <v>123</v>
      </c>
      <c r="D872" s="6">
        <v>1</v>
      </c>
      <c r="F872" s="81">
        <f>D872*E872</f>
        <v>0</v>
      </c>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c r="AR872" s="31"/>
      <c r="AS872" s="31"/>
      <c r="AT872" s="31"/>
      <c r="AU872" s="31"/>
      <c r="AV872" s="31"/>
      <c r="AW872" s="31"/>
      <c r="AX872" s="31"/>
      <c r="AY872" s="31"/>
      <c r="AZ872" s="31"/>
      <c r="BA872" s="31"/>
      <c r="BB872" s="31"/>
      <c r="BC872" s="31"/>
      <c r="BD872" s="31"/>
      <c r="BE872" s="31"/>
      <c r="BF872" s="31"/>
      <c r="BG872" s="31"/>
      <c r="BH872" s="31"/>
      <c r="BI872" s="31"/>
      <c r="BJ872" s="31"/>
      <c r="BK872" s="31"/>
      <c r="BL872" s="31"/>
      <c r="BM872" s="31"/>
      <c r="BN872" s="31"/>
      <c r="BO872" s="31"/>
      <c r="BP872" s="31"/>
      <c r="BQ872" s="31"/>
      <c r="BR872" s="31"/>
      <c r="BS872" s="31"/>
      <c r="BT872" s="31"/>
      <c r="BU872" s="31"/>
      <c r="BV872" s="31"/>
      <c r="BW872" s="31"/>
      <c r="BX872" s="31"/>
      <c r="BY872" s="31"/>
      <c r="BZ872" s="31"/>
      <c r="CA872" s="31"/>
      <c r="CB872" s="31"/>
      <c r="CC872" s="31"/>
      <c r="CD872" s="31"/>
      <c r="CE872" s="31"/>
      <c r="CF872" s="31"/>
      <c r="CG872" s="31"/>
      <c r="CH872" s="31"/>
      <c r="CI872" s="31"/>
      <c r="CJ872" s="31"/>
      <c r="CK872" s="31"/>
      <c r="CL872" s="31"/>
      <c r="CM872" s="31"/>
      <c r="CN872" s="31"/>
      <c r="CO872" s="31"/>
      <c r="CP872" s="31"/>
      <c r="CQ872" s="31"/>
      <c r="CR872" s="31"/>
      <c r="CS872" s="31"/>
      <c r="CT872" s="31"/>
      <c r="CU872" s="31"/>
      <c r="CV872" s="31"/>
      <c r="CW872" s="31"/>
      <c r="CX872" s="31"/>
    </row>
    <row r="873" spans="1:102" s="6" customFormat="1" ht="15" customHeight="1">
      <c r="A873" s="30" t="s">
        <v>719</v>
      </c>
      <c r="B873" s="30" t="s">
        <v>371</v>
      </c>
      <c r="C873" s="75" t="s">
        <v>123</v>
      </c>
      <c r="D873" s="6">
        <v>1</v>
      </c>
      <c r="F873" s="81">
        <f>D873*E873</f>
        <v>0</v>
      </c>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c r="AR873" s="31"/>
      <c r="AS873" s="31"/>
      <c r="AT873" s="31"/>
      <c r="AU873" s="31"/>
      <c r="AV873" s="31"/>
      <c r="AW873" s="31"/>
      <c r="AX873" s="31"/>
      <c r="AY873" s="31"/>
      <c r="AZ873" s="31"/>
      <c r="BA873" s="31"/>
      <c r="BB873" s="31"/>
      <c r="BC873" s="31"/>
      <c r="BD873" s="31"/>
      <c r="BE873" s="31"/>
      <c r="BF873" s="31"/>
      <c r="BG873" s="31"/>
      <c r="BH873" s="31"/>
      <c r="BI873" s="31"/>
      <c r="BJ873" s="31"/>
      <c r="BK873" s="31"/>
      <c r="BL873" s="31"/>
      <c r="BM873" s="31"/>
      <c r="BN873" s="31"/>
      <c r="BO873" s="31"/>
      <c r="BP873" s="31"/>
      <c r="BQ873" s="31"/>
      <c r="BR873" s="31"/>
      <c r="BS873" s="31"/>
      <c r="BT873" s="31"/>
      <c r="BU873" s="31"/>
      <c r="BV873" s="31"/>
      <c r="BW873" s="31"/>
      <c r="BX873" s="31"/>
      <c r="BY873" s="31"/>
      <c r="BZ873" s="31"/>
      <c r="CA873" s="31"/>
      <c r="CB873" s="31"/>
      <c r="CC873" s="31"/>
      <c r="CD873" s="31"/>
      <c r="CE873" s="31"/>
      <c r="CF873" s="31"/>
      <c r="CG873" s="31"/>
      <c r="CH873" s="31"/>
      <c r="CI873" s="31"/>
      <c r="CJ873" s="31"/>
      <c r="CK873" s="31"/>
      <c r="CL873" s="31"/>
      <c r="CM873" s="31"/>
      <c r="CN873" s="31"/>
      <c r="CO873" s="31"/>
      <c r="CP873" s="31"/>
      <c r="CQ873" s="31"/>
      <c r="CR873" s="31"/>
      <c r="CS873" s="31"/>
      <c r="CT873" s="31"/>
      <c r="CU873" s="31"/>
      <c r="CV873" s="31"/>
      <c r="CW873" s="31"/>
      <c r="CX873" s="31"/>
    </row>
    <row r="874" spans="1:102" s="6" customFormat="1" ht="15" customHeight="1">
      <c r="A874" s="30" t="s">
        <v>720</v>
      </c>
      <c r="B874" s="30" t="s">
        <v>372</v>
      </c>
      <c r="C874" s="75" t="s">
        <v>123</v>
      </c>
      <c r="D874" s="6">
        <v>1</v>
      </c>
      <c r="F874" s="81">
        <f>D874*E874</f>
        <v>0</v>
      </c>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c r="AR874" s="31"/>
      <c r="AS874" s="31"/>
      <c r="AT874" s="31"/>
      <c r="AU874" s="31"/>
      <c r="AV874" s="31"/>
      <c r="AW874" s="31"/>
      <c r="AX874" s="31"/>
      <c r="AY874" s="31"/>
      <c r="AZ874" s="31"/>
      <c r="BA874" s="31"/>
      <c r="BB874" s="31"/>
      <c r="BC874" s="31"/>
      <c r="BD874" s="31"/>
      <c r="BE874" s="31"/>
      <c r="BF874" s="31"/>
      <c r="BG874" s="31"/>
      <c r="BH874" s="31"/>
      <c r="BI874" s="31"/>
      <c r="BJ874" s="31"/>
      <c r="BK874" s="31"/>
      <c r="BL874" s="31"/>
      <c r="BM874" s="31"/>
      <c r="BN874" s="31"/>
      <c r="BO874" s="31"/>
      <c r="BP874" s="31"/>
      <c r="BQ874" s="31"/>
      <c r="BR874" s="31"/>
      <c r="BS874" s="31"/>
      <c r="BT874" s="31"/>
      <c r="BU874" s="31"/>
      <c r="BV874" s="31"/>
      <c r="BW874" s="31"/>
      <c r="BX874" s="31"/>
      <c r="BY874" s="31"/>
      <c r="BZ874" s="31"/>
      <c r="CA874" s="31"/>
      <c r="CB874" s="31"/>
      <c r="CC874" s="31"/>
      <c r="CD874" s="31"/>
      <c r="CE874" s="31"/>
      <c r="CF874" s="31"/>
      <c r="CG874" s="31"/>
      <c r="CH874" s="31"/>
      <c r="CI874" s="31"/>
      <c r="CJ874" s="31"/>
      <c r="CK874" s="31"/>
      <c r="CL874" s="31"/>
      <c r="CM874" s="31"/>
      <c r="CN874" s="31"/>
      <c r="CO874" s="31"/>
      <c r="CP874" s="31"/>
      <c r="CQ874" s="31"/>
      <c r="CR874" s="31"/>
      <c r="CS874" s="31"/>
      <c r="CT874" s="31"/>
      <c r="CU874" s="31"/>
      <c r="CV874" s="31"/>
      <c r="CW874" s="31"/>
      <c r="CX874" s="31"/>
    </row>
    <row r="875" spans="1:102" s="6" customFormat="1" ht="15" customHeight="1">
      <c r="A875" s="30"/>
      <c r="B875" s="67" t="s">
        <v>373</v>
      </c>
      <c r="C875" s="75"/>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c r="AR875" s="31"/>
      <c r="AS875" s="31"/>
      <c r="AT875" s="31"/>
      <c r="AU875" s="31"/>
      <c r="AV875" s="31"/>
      <c r="AW875" s="31"/>
      <c r="AX875" s="31"/>
      <c r="AY875" s="31"/>
      <c r="AZ875" s="31"/>
      <c r="BA875" s="31"/>
      <c r="BB875" s="31"/>
      <c r="BC875" s="31"/>
      <c r="BD875" s="31"/>
      <c r="BE875" s="31"/>
      <c r="BF875" s="31"/>
      <c r="BG875" s="31"/>
      <c r="BH875" s="31"/>
      <c r="BI875" s="31"/>
      <c r="BJ875" s="31"/>
      <c r="BK875" s="31"/>
      <c r="BL875" s="31"/>
      <c r="BM875" s="31"/>
      <c r="BN875" s="31"/>
      <c r="BO875" s="31"/>
      <c r="BP875" s="31"/>
      <c r="BQ875" s="31"/>
      <c r="BR875" s="31"/>
      <c r="BS875" s="31"/>
      <c r="BT875" s="31"/>
      <c r="BU875" s="31"/>
      <c r="BV875" s="31"/>
      <c r="BW875" s="31"/>
      <c r="BX875" s="31"/>
      <c r="BY875" s="31"/>
      <c r="BZ875" s="31"/>
      <c r="CA875" s="31"/>
      <c r="CB875" s="31"/>
      <c r="CC875" s="31"/>
      <c r="CD875" s="31"/>
      <c r="CE875" s="31"/>
      <c r="CF875" s="31"/>
      <c r="CG875" s="31"/>
      <c r="CH875" s="31"/>
      <c r="CI875" s="31"/>
      <c r="CJ875" s="31"/>
      <c r="CK875" s="31"/>
      <c r="CL875" s="31"/>
      <c r="CM875" s="31"/>
      <c r="CN875" s="31"/>
      <c r="CO875" s="31"/>
      <c r="CP875" s="31"/>
      <c r="CQ875" s="31"/>
      <c r="CR875" s="31"/>
      <c r="CS875" s="31"/>
      <c r="CT875" s="31"/>
      <c r="CU875" s="31"/>
      <c r="CV875" s="31"/>
      <c r="CW875" s="31"/>
      <c r="CX875" s="31"/>
    </row>
    <row r="876" spans="1:102" s="6" customFormat="1" ht="15" customHeight="1">
      <c r="A876" s="30" t="s">
        <v>721</v>
      </c>
      <c r="B876" s="30" t="s">
        <v>375</v>
      </c>
      <c r="C876" s="75" t="s">
        <v>103</v>
      </c>
      <c r="D876" s="6">
        <v>15</v>
      </c>
      <c r="F876" s="81">
        <f>D876*E876</f>
        <v>0</v>
      </c>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c r="AU876" s="31"/>
      <c r="AV876" s="31"/>
      <c r="AW876" s="31"/>
      <c r="AX876" s="31"/>
      <c r="AY876" s="31"/>
      <c r="AZ876" s="31"/>
      <c r="BA876" s="31"/>
      <c r="BB876" s="31"/>
      <c r="BC876" s="31"/>
      <c r="BD876" s="31"/>
      <c r="BE876" s="31"/>
      <c r="BF876" s="31"/>
      <c r="BG876" s="31"/>
      <c r="BH876" s="31"/>
      <c r="BI876" s="31"/>
      <c r="BJ876" s="31"/>
      <c r="BK876" s="31"/>
      <c r="BL876" s="31"/>
      <c r="BM876" s="31"/>
      <c r="BN876" s="31"/>
      <c r="BO876" s="31"/>
      <c r="BP876" s="31"/>
      <c r="BQ876" s="31"/>
      <c r="BR876" s="31"/>
      <c r="BS876" s="31"/>
      <c r="BT876" s="31"/>
      <c r="BU876" s="31"/>
      <c r="BV876" s="31"/>
      <c r="BW876" s="31"/>
      <c r="BX876" s="31"/>
      <c r="BY876" s="31"/>
      <c r="BZ876" s="31"/>
      <c r="CA876" s="31"/>
      <c r="CB876" s="31"/>
      <c r="CC876" s="31"/>
      <c r="CD876" s="31"/>
      <c r="CE876" s="31"/>
      <c r="CF876" s="31"/>
      <c r="CG876" s="31"/>
      <c r="CH876" s="31"/>
      <c r="CI876" s="31"/>
      <c r="CJ876" s="31"/>
      <c r="CK876" s="31"/>
      <c r="CL876" s="31"/>
      <c r="CM876" s="31"/>
      <c r="CN876" s="31"/>
      <c r="CO876" s="31"/>
      <c r="CP876" s="31"/>
      <c r="CQ876" s="31"/>
      <c r="CR876" s="31"/>
      <c r="CS876" s="31"/>
      <c r="CT876" s="31"/>
      <c r="CU876" s="31"/>
      <c r="CV876" s="31"/>
      <c r="CW876" s="31"/>
      <c r="CX876" s="31"/>
    </row>
    <row r="877" spans="1:102" s="6" customFormat="1" ht="15" customHeight="1">
      <c r="A877" s="30" t="s">
        <v>722</v>
      </c>
      <c r="B877" s="30" t="s">
        <v>377</v>
      </c>
      <c r="C877" s="75" t="s">
        <v>103</v>
      </c>
      <c r="D877" s="6">
        <v>15</v>
      </c>
      <c r="F877" s="81">
        <f>D877*E877</f>
        <v>0</v>
      </c>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c r="AR877" s="31"/>
      <c r="AS877" s="31"/>
      <c r="AT877" s="31"/>
      <c r="AU877" s="31"/>
      <c r="AV877" s="31"/>
      <c r="AW877" s="31"/>
      <c r="AX877" s="31"/>
      <c r="AY877" s="31"/>
      <c r="AZ877" s="31"/>
      <c r="BA877" s="31"/>
      <c r="BB877" s="31"/>
      <c r="BC877" s="31"/>
      <c r="BD877" s="31"/>
      <c r="BE877" s="31"/>
      <c r="BF877" s="31"/>
      <c r="BG877" s="31"/>
      <c r="BH877" s="31"/>
      <c r="BI877" s="31"/>
      <c r="BJ877" s="31"/>
      <c r="BK877" s="31"/>
      <c r="BL877" s="31"/>
      <c r="BM877" s="31"/>
      <c r="BN877" s="31"/>
      <c r="BO877" s="31"/>
      <c r="BP877" s="31"/>
      <c r="BQ877" s="31"/>
      <c r="BR877" s="31"/>
      <c r="BS877" s="31"/>
      <c r="BT877" s="31"/>
      <c r="BU877" s="31"/>
      <c r="BV877" s="31"/>
      <c r="BW877" s="31"/>
      <c r="BX877" s="31"/>
      <c r="BY877" s="31"/>
      <c r="BZ877" s="31"/>
      <c r="CA877" s="31"/>
      <c r="CB877" s="31"/>
      <c r="CC877" s="31"/>
      <c r="CD877" s="31"/>
      <c r="CE877" s="31"/>
      <c r="CF877" s="31"/>
      <c r="CG877" s="31"/>
      <c r="CH877" s="31"/>
      <c r="CI877" s="31"/>
      <c r="CJ877" s="31"/>
      <c r="CK877" s="31"/>
      <c r="CL877" s="31"/>
      <c r="CM877" s="31"/>
      <c r="CN877" s="31"/>
      <c r="CO877" s="31"/>
      <c r="CP877" s="31"/>
      <c r="CQ877" s="31"/>
      <c r="CR877" s="31"/>
      <c r="CS877" s="31"/>
      <c r="CT877" s="31"/>
      <c r="CU877" s="31"/>
      <c r="CV877" s="31"/>
      <c r="CW877" s="31"/>
      <c r="CX877" s="31"/>
    </row>
    <row r="878" spans="1:102" s="6" customFormat="1" ht="15" customHeight="1">
      <c r="A878" s="30" t="s">
        <v>723</v>
      </c>
      <c r="B878" s="30" t="s">
        <v>379</v>
      </c>
      <c r="C878" s="75" t="s">
        <v>103</v>
      </c>
      <c r="D878" s="6">
        <v>45</v>
      </c>
      <c r="F878" s="81">
        <f>D878*E878</f>
        <v>0</v>
      </c>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c r="AR878" s="31"/>
      <c r="AS878" s="31"/>
      <c r="AT878" s="31"/>
      <c r="AU878" s="31"/>
      <c r="AV878" s="31"/>
      <c r="AW878" s="31"/>
      <c r="AX878" s="31"/>
      <c r="AY878" s="31"/>
      <c r="AZ878" s="31"/>
      <c r="BA878" s="31"/>
      <c r="BB878" s="31"/>
      <c r="BC878" s="31"/>
      <c r="BD878" s="31"/>
      <c r="BE878" s="31"/>
      <c r="BF878" s="31"/>
      <c r="BG878" s="31"/>
      <c r="BH878" s="31"/>
      <c r="BI878" s="31"/>
      <c r="BJ878" s="31"/>
      <c r="BK878" s="31"/>
      <c r="BL878" s="31"/>
      <c r="BM878" s="31"/>
      <c r="BN878" s="31"/>
      <c r="BO878" s="31"/>
      <c r="BP878" s="31"/>
      <c r="BQ878" s="31"/>
      <c r="BR878" s="31"/>
      <c r="BS878" s="31"/>
      <c r="BT878" s="31"/>
      <c r="BU878" s="31"/>
      <c r="BV878" s="31"/>
      <c r="BW878" s="31"/>
      <c r="BX878" s="31"/>
      <c r="BY878" s="31"/>
      <c r="BZ878" s="31"/>
      <c r="CA878" s="31"/>
      <c r="CB878" s="31"/>
      <c r="CC878" s="31"/>
      <c r="CD878" s="31"/>
      <c r="CE878" s="31"/>
      <c r="CF878" s="31"/>
      <c r="CG878" s="31"/>
      <c r="CH878" s="31"/>
      <c r="CI878" s="31"/>
      <c r="CJ878" s="31"/>
      <c r="CK878" s="31"/>
      <c r="CL878" s="31"/>
      <c r="CM878" s="31"/>
      <c r="CN878" s="31"/>
      <c r="CO878" s="31"/>
      <c r="CP878" s="31"/>
      <c r="CQ878" s="31"/>
      <c r="CR878" s="31"/>
      <c r="CS878" s="31"/>
      <c r="CT878" s="31"/>
      <c r="CU878" s="31"/>
      <c r="CV878" s="31"/>
      <c r="CW878" s="31"/>
      <c r="CX878" s="31"/>
    </row>
    <row r="879" spans="1:102" s="5" customFormat="1" ht="15" customHeight="1">
      <c r="A879" s="68"/>
      <c r="B879" s="76" t="s">
        <v>653</v>
      </c>
      <c r="C879" s="109"/>
      <c r="F879" s="5">
        <f>SUM(F871:F878)</f>
        <v>0</v>
      </c>
      <c r="G879" s="64"/>
      <c r="H879" s="64"/>
      <c r="I879" s="64"/>
      <c r="J879" s="64"/>
      <c r="K879" s="64"/>
      <c r="L879" s="64"/>
      <c r="M879" s="64"/>
      <c r="N879" s="64"/>
      <c r="O879" s="64"/>
      <c r="P879" s="64"/>
      <c r="Q879" s="64"/>
      <c r="R879" s="64"/>
      <c r="S879" s="64"/>
      <c r="T879" s="64"/>
      <c r="U879" s="64"/>
      <c r="V879" s="64"/>
      <c r="W879" s="64"/>
      <c r="X879" s="64"/>
      <c r="Y879" s="64"/>
      <c r="Z879" s="64"/>
      <c r="AA879" s="64"/>
      <c r="AB879" s="64"/>
      <c r="AC879" s="64"/>
      <c r="AD879" s="64"/>
      <c r="AE879" s="64"/>
      <c r="AF879" s="64"/>
      <c r="AG879" s="64"/>
      <c r="AH879" s="64"/>
      <c r="AI879" s="64"/>
      <c r="AJ879" s="64"/>
      <c r="AK879" s="64"/>
      <c r="AL879" s="64"/>
      <c r="AM879" s="64"/>
      <c r="AN879" s="64"/>
      <c r="AO879" s="64"/>
      <c r="AP879" s="64"/>
      <c r="AQ879" s="64"/>
      <c r="AR879" s="64"/>
      <c r="AS879" s="64"/>
      <c r="AT879" s="64"/>
      <c r="AU879" s="64"/>
      <c r="AV879" s="64"/>
      <c r="AW879" s="64"/>
      <c r="AX879" s="64"/>
      <c r="AY879" s="64"/>
      <c r="AZ879" s="64"/>
      <c r="BA879" s="64"/>
      <c r="BB879" s="64"/>
      <c r="BC879" s="64"/>
      <c r="BD879" s="64"/>
      <c r="BE879" s="64"/>
      <c r="BF879" s="64"/>
      <c r="BG879" s="64"/>
      <c r="BH879" s="64"/>
      <c r="BI879" s="64"/>
      <c r="BJ879" s="64"/>
      <c r="BK879" s="64"/>
      <c r="BL879" s="64"/>
      <c r="BM879" s="64"/>
      <c r="BN879" s="64"/>
      <c r="BO879" s="64"/>
      <c r="BP879" s="64"/>
      <c r="BQ879" s="64"/>
      <c r="BR879" s="64"/>
      <c r="BS879" s="64"/>
      <c r="BT879" s="64"/>
      <c r="BU879" s="64"/>
      <c r="BV879" s="64"/>
      <c r="BW879" s="64"/>
      <c r="BX879" s="64"/>
      <c r="BY879" s="64"/>
      <c r="BZ879" s="64"/>
      <c r="CA879" s="64"/>
      <c r="CB879" s="64"/>
      <c r="CC879" s="64"/>
      <c r="CD879" s="64"/>
      <c r="CE879" s="64"/>
      <c r="CF879" s="64"/>
      <c r="CG879" s="64"/>
      <c r="CH879" s="64"/>
      <c r="CI879" s="64"/>
      <c r="CJ879" s="64"/>
      <c r="CK879" s="64"/>
      <c r="CL879" s="64"/>
      <c r="CM879" s="64"/>
      <c r="CN879" s="64"/>
      <c r="CO879" s="64"/>
      <c r="CP879" s="64"/>
      <c r="CQ879" s="64"/>
      <c r="CR879" s="64"/>
      <c r="CS879" s="64"/>
      <c r="CT879" s="64"/>
      <c r="CU879" s="64"/>
      <c r="CV879" s="64"/>
      <c r="CW879" s="64"/>
      <c r="CX879" s="64"/>
    </row>
    <row r="880" spans="1:102" s="31" customFormat="1" ht="15" customHeight="1">
      <c r="A880" s="67" t="s">
        <v>724</v>
      </c>
      <c r="B880" s="108" t="s">
        <v>392</v>
      </c>
      <c r="C880" s="75"/>
      <c r="D880" s="6"/>
      <c r="E880" s="6"/>
      <c r="F880" s="6"/>
    </row>
    <row r="881" spans="1:102" s="6" customFormat="1" ht="28.9" customHeight="1">
      <c r="A881" s="67"/>
      <c r="B881" s="107" t="s">
        <v>393</v>
      </c>
      <c r="C881" s="75"/>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c r="AR881" s="31"/>
      <c r="AS881" s="31"/>
      <c r="AT881" s="31"/>
      <c r="AU881" s="31"/>
      <c r="AV881" s="31"/>
      <c r="AW881" s="31"/>
      <c r="AX881" s="31"/>
      <c r="AY881" s="31"/>
      <c r="AZ881" s="31"/>
      <c r="BA881" s="31"/>
      <c r="BB881" s="31"/>
      <c r="BC881" s="31"/>
      <c r="BD881" s="31"/>
      <c r="BE881" s="31"/>
      <c r="BF881" s="31"/>
      <c r="BG881" s="31"/>
      <c r="BH881" s="31"/>
      <c r="BI881" s="31"/>
      <c r="BJ881" s="31"/>
      <c r="BK881" s="31"/>
      <c r="BL881" s="31"/>
      <c r="BM881" s="31"/>
      <c r="BN881" s="31"/>
      <c r="BO881" s="31"/>
      <c r="BP881" s="31"/>
      <c r="BQ881" s="31"/>
      <c r="BR881" s="31"/>
      <c r="BS881" s="31"/>
      <c r="BT881" s="31"/>
      <c r="BU881" s="31"/>
      <c r="BV881" s="31"/>
      <c r="BW881" s="31"/>
      <c r="BX881" s="31"/>
      <c r="BY881" s="31"/>
      <c r="BZ881" s="31"/>
      <c r="CA881" s="31"/>
      <c r="CB881" s="31"/>
      <c r="CC881" s="31"/>
      <c r="CD881" s="31"/>
      <c r="CE881" s="31"/>
      <c r="CF881" s="31"/>
      <c r="CG881" s="31"/>
      <c r="CH881" s="31"/>
      <c r="CI881" s="31"/>
      <c r="CJ881" s="31"/>
      <c r="CK881" s="31"/>
      <c r="CL881" s="31"/>
      <c r="CM881" s="31"/>
      <c r="CN881" s="31"/>
      <c r="CO881" s="31"/>
      <c r="CP881" s="31"/>
      <c r="CQ881" s="31"/>
      <c r="CR881" s="31"/>
      <c r="CS881" s="31"/>
      <c r="CT881" s="31"/>
      <c r="CU881" s="31"/>
      <c r="CV881" s="31"/>
      <c r="CW881" s="31"/>
      <c r="CX881" s="31"/>
    </row>
    <row r="882" spans="1:102" s="6" customFormat="1" ht="15" customHeight="1">
      <c r="A882" s="30" t="s">
        <v>725</v>
      </c>
      <c r="B882" s="30" t="s">
        <v>395</v>
      </c>
      <c r="C882" s="75" t="s">
        <v>123</v>
      </c>
      <c r="D882" s="6">
        <v>1</v>
      </c>
      <c r="F882" s="81">
        <f>D882*E882</f>
        <v>0</v>
      </c>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c r="AR882" s="31"/>
      <c r="AS882" s="31"/>
      <c r="AT882" s="31"/>
      <c r="AU882" s="31"/>
      <c r="AV882" s="31"/>
      <c r="AW882" s="31"/>
      <c r="AX882" s="31"/>
      <c r="AY882" s="31"/>
      <c r="AZ882" s="31"/>
      <c r="BA882" s="31"/>
      <c r="BB882" s="31"/>
      <c r="BC882" s="31"/>
      <c r="BD882" s="31"/>
      <c r="BE882" s="31"/>
      <c r="BF882" s="31"/>
      <c r="BG882" s="31"/>
      <c r="BH882" s="31"/>
      <c r="BI882" s="31"/>
      <c r="BJ882" s="31"/>
      <c r="BK882" s="31"/>
      <c r="BL882" s="31"/>
      <c r="BM882" s="31"/>
      <c r="BN882" s="31"/>
      <c r="BO882" s="31"/>
      <c r="BP882" s="31"/>
      <c r="BQ882" s="31"/>
      <c r="BR882" s="31"/>
      <c r="BS882" s="31"/>
      <c r="BT882" s="31"/>
      <c r="BU882" s="31"/>
      <c r="BV882" s="31"/>
      <c r="BW882" s="31"/>
      <c r="BX882" s="31"/>
      <c r="BY882" s="31"/>
      <c r="BZ882" s="31"/>
      <c r="CA882" s="31"/>
      <c r="CB882" s="31"/>
      <c r="CC882" s="31"/>
      <c r="CD882" s="31"/>
      <c r="CE882" s="31"/>
      <c r="CF882" s="31"/>
      <c r="CG882" s="31"/>
      <c r="CH882" s="31"/>
      <c r="CI882" s="31"/>
      <c r="CJ882" s="31"/>
      <c r="CK882" s="31"/>
      <c r="CL882" s="31"/>
      <c r="CM882" s="31"/>
      <c r="CN882" s="31"/>
      <c r="CO882" s="31"/>
      <c r="CP882" s="31"/>
      <c r="CQ882" s="31"/>
      <c r="CR882" s="31"/>
      <c r="CS882" s="31"/>
      <c r="CT882" s="31"/>
      <c r="CU882" s="31"/>
      <c r="CV882" s="31"/>
      <c r="CW882" s="31"/>
      <c r="CX882" s="31"/>
    </row>
    <row r="883" spans="1:102" s="5" customFormat="1" ht="15" customHeight="1">
      <c r="A883" s="68"/>
      <c r="B883" s="76" t="s">
        <v>653</v>
      </c>
      <c r="C883" s="109"/>
      <c r="F883" s="5">
        <f>SUM(F882:F882)</f>
        <v>0</v>
      </c>
      <c r="G883" s="64"/>
      <c r="H883" s="64"/>
      <c r="I883" s="64"/>
      <c r="J883" s="64"/>
      <c r="K883" s="64"/>
      <c r="L883" s="64"/>
      <c r="M883" s="64"/>
      <c r="N883" s="64"/>
      <c r="O883" s="64"/>
      <c r="P883" s="64"/>
      <c r="Q883" s="64"/>
      <c r="R883" s="64"/>
      <c r="S883" s="64"/>
      <c r="T883" s="64"/>
      <c r="U883" s="64"/>
      <c r="V883" s="64"/>
      <c r="W883" s="64"/>
      <c r="X883" s="64"/>
      <c r="Y883" s="64"/>
      <c r="Z883" s="64"/>
      <c r="AA883" s="64"/>
      <c r="AB883" s="64"/>
      <c r="AC883" s="64"/>
      <c r="AD883" s="64"/>
      <c r="AE883" s="64"/>
      <c r="AF883" s="64"/>
      <c r="AG883" s="64"/>
      <c r="AH883" s="64"/>
      <c r="AI883" s="64"/>
      <c r="AJ883" s="64"/>
      <c r="AK883" s="64"/>
      <c r="AL883" s="64"/>
      <c r="AM883" s="64"/>
      <c r="AN883" s="64"/>
      <c r="AO883" s="64"/>
      <c r="AP883" s="64"/>
      <c r="AQ883" s="64"/>
      <c r="AR883" s="64"/>
      <c r="AS883" s="64"/>
      <c r="AT883" s="64"/>
      <c r="AU883" s="64"/>
      <c r="AV883" s="64"/>
      <c r="AW883" s="64"/>
      <c r="AX883" s="64"/>
      <c r="AY883" s="64"/>
      <c r="AZ883" s="64"/>
      <c r="BA883" s="64"/>
      <c r="BB883" s="64"/>
      <c r="BC883" s="64"/>
      <c r="BD883" s="64"/>
      <c r="BE883" s="64"/>
      <c r="BF883" s="64"/>
      <c r="BG883" s="64"/>
      <c r="BH883" s="64"/>
      <c r="BI883" s="64"/>
      <c r="BJ883" s="64"/>
      <c r="BK883" s="64"/>
      <c r="BL883" s="64"/>
      <c r="BM883" s="64"/>
      <c r="BN883" s="64"/>
      <c r="BO883" s="64"/>
      <c r="BP883" s="64"/>
      <c r="BQ883" s="64"/>
      <c r="BR883" s="64"/>
      <c r="BS883" s="64"/>
      <c r="BT883" s="64"/>
      <c r="BU883" s="64"/>
      <c r="BV883" s="64"/>
      <c r="BW883" s="64"/>
      <c r="BX883" s="64"/>
      <c r="BY883" s="64"/>
      <c r="BZ883" s="64"/>
      <c r="CA883" s="64"/>
      <c r="CB883" s="64"/>
      <c r="CC883" s="64"/>
      <c r="CD883" s="64"/>
      <c r="CE883" s="64"/>
      <c r="CF883" s="64"/>
      <c r="CG883" s="64"/>
      <c r="CH883" s="64"/>
      <c r="CI883" s="64"/>
      <c r="CJ883" s="64"/>
      <c r="CK883" s="64"/>
      <c r="CL883" s="64"/>
      <c r="CM883" s="64"/>
      <c r="CN883" s="64"/>
      <c r="CO883" s="64"/>
      <c r="CP883" s="64"/>
      <c r="CQ883" s="64"/>
      <c r="CR883" s="64"/>
      <c r="CS883" s="64"/>
      <c r="CT883" s="64"/>
      <c r="CU883" s="64"/>
      <c r="CV883" s="64"/>
      <c r="CW883" s="64"/>
      <c r="CX883" s="64"/>
    </row>
    <row r="884" spans="1:102" s="31" customFormat="1" ht="15" customHeight="1">
      <c r="A884" s="67" t="s">
        <v>726</v>
      </c>
      <c r="B884" s="108" t="s">
        <v>397</v>
      </c>
      <c r="C884" s="75"/>
      <c r="D884" s="6"/>
      <c r="E884" s="6"/>
      <c r="F884" s="6"/>
    </row>
    <row r="885" spans="1:102" s="31" customFormat="1" ht="27" customHeight="1">
      <c r="A885" s="67"/>
      <c r="B885" s="107" t="s">
        <v>398</v>
      </c>
      <c r="C885" s="75"/>
      <c r="D885" s="6"/>
      <c r="E885" s="6"/>
      <c r="F885" s="6"/>
    </row>
    <row r="886" spans="1:102" s="31" customFormat="1" ht="32.450000000000003" customHeight="1">
      <c r="A886" s="67"/>
      <c r="B886" s="107" t="s">
        <v>399</v>
      </c>
      <c r="C886" s="75"/>
      <c r="D886" s="6"/>
      <c r="E886" s="6"/>
      <c r="F886" s="6"/>
    </row>
    <row r="887" spans="1:102" s="31" customFormat="1" ht="12.6" customHeight="1">
      <c r="A887" s="30" t="s">
        <v>727</v>
      </c>
      <c r="B887" s="30" t="s">
        <v>401</v>
      </c>
      <c r="C887" s="75" t="s">
        <v>123</v>
      </c>
      <c r="D887" s="6">
        <v>1</v>
      </c>
      <c r="E887" s="6"/>
      <c r="F887" s="81">
        <f>D887*E887</f>
        <v>0</v>
      </c>
    </row>
    <row r="888" spans="1:102" s="31" customFormat="1" ht="12.6" customHeight="1">
      <c r="A888" s="30" t="s">
        <v>728</v>
      </c>
      <c r="B888" s="30" t="s">
        <v>403</v>
      </c>
      <c r="C888" s="75" t="s">
        <v>123</v>
      </c>
      <c r="D888" s="6">
        <v>2</v>
      </c>
      <c r="E888" s="6"/>
      <c r="F888" s="81">
        <f>D888*E888</f>
        <v>0</v>
      </c>
    </row>
    <row r="889" spans="1:102" s="31" customFormat="1" ht="12.6" customHeight="1">
      <c r="A889" s="30" t="s">
        <v>729</v>
      </c>
      <c r="B889" s="30" t="s">
        <v>405</v>
      </c>
      <c r="C889" s="75" t="s">
        <v>123</v>
      </c>
      <c r="D889" s="6">
        <v>1</v>
      </c>
      <c r="E889" s="6"/>
      <c r="F889" s="81">
        <f>D889*E889</f>
        <v>0</v>
      </c>
    </row>
    <row r="890" spans="1:102" s="64" customFormat="1" ht="15" customHeight="1">
      <c r="A890" s="68"/>
      <c r="B890" s="76" t="s">
        <v>653</v>
      </c>
      <c r="C890" s="109"/>
      <c r="D890" s="5"/>
      <c r="E890" s="5"/>
      <c r="F890" s="5">
        <f>SUM(F885:F889)</f>
        <v>0</v>
      </c>
    </row>
    <row r="891" spans="1:102" s="64" customFormat="1" ht="15" customHeight="1">
      <c r="A891" s="68"/>
      <c r="B891" s="76"/>
      <c r="C891" s="77"/>
      <c r="D891" s="5"/>
      <c r="E891" s="6"/>
      <c r="F891" s="6"/>
    </row>
    <row r="892" spans="1:102" s="64" customFormat="1" ht="15" customHeight="1">
      <c r="A892" s="68"/>
      <c r="B892" s="76" t="s">
        <v>582</v>
      </c>
      <c r="C892" s="109"/>
      <c r="D892" s="5"/>
      <c r="E892" s="5"/>
      <c r="F892" s="5">
        <f>SUM(F890,F883,F879,F869,F862,F854,F840,F834)</f>
        <v>0</v>
      </c>
    </row>
    <row r="893" spans="1:102" s="64" customFormat="1" ht="15" customHeight="1">
      <c r="A893" s="68"/>
      <c r="B893" s="76"/>
      <c r="C893" s="77"/>
      <c r="D893" s="5"/>
      <c r="E893" s="6"/>
      <c r="F893" s="6"/>
    </row>
    <row r="894" spans="1:102" s="89" customFormat="1" ht="15" customHeight="1">
      <c r="A894" s="101"/>
      <c r="B894" s="102" t="s">
        <v>407</v>
      </c>
      <c r="C894" s="103"/>
      <c r="D894" s="104"/>
      <c r="E894" s="105"/>
      <c r="F894" s="105">
        <f>SUM(F821+F827+F892)</f>
        <v>0</v>
      </c>
      <c r="G894" s="90"/>
      <c r="H894" s="90"/>
      <c r="I894" s="90"/>
      <c r="J894" s="90"/>
      <c r="K894" s="90"/>
      <c r="L894" s="90"/>
      <c r="M894" s="90"/>
      <c r="N894" s="90"/>
      <c r="O894" s="90"/>
      <c r="P894" s="90"/>
      <c r="Q894" s="90"/>
      <c r="R894" s="90"/>
      <c r="S894" s="90"/>
      <c r="T894" s="90"/>
      <c r="U894" s="90"/>
      <c r="V894" s="90"/>
      <c r="W894" s="90"/>
      <c r="X894" s="90"/>
      <c r="Y894" s="90"/>
      <c r="Z894" s="90"/>
      <c r="AA894" s="90"/>
      <c r="AB894" s="90"/>
      <c r="AC894" s="90"/>
      <c r="AD894" s="90"/>
      <c r="AE894" s="90"/>
      <c r="AF894" s="90"/>
      <c r="AG894" s="90"/>
      <c r="AH894" s="90"/>
      <c r="AI894" s="90"/>
      <c r="AJ894" s="90"/>
      <c r="AK894" s="90"/>
      <c r="AL894" s="90"/>
      <c r="AM894" s="90"/>
      <c r="AN894" s="90"/>
      <c r="AO894" s="90"/>
      <c r="AP894" s="90"/>
      <c r="AQ894" s="90"/>
      <c r="AR894" s="90"/>
      <c r="AS894" s="90"/>
      <c r="AT894" s="90"/>
      <c r="AU894" s="90"/>
      <c r="AV894" s="90"/>
      <c r="AW894" s="90"/>
      <c r="AX894" s="90"/>
      <c r="AY894" s="90"/>
      <c r="AZ894" s="90"/>
      <c r="BA894" s="90"/>
      <c r="BB894" s="90"/>
      <c r="BC894" s="90"/>
      <c r="BD894" s="90"/>
      <c r="BE894" s="90"/>
      <c r="BF894" s="90"/>
      <c r="BG894" s="90"/>
      <c r="BH894" s="90"/>
      <c r="BI894" s="90"/>
      <c r="BJ894" s="90"/>
      <c r="BK894" s="90"/>
      <c r="BL894" s="90"/>
      <c r="BM894" s="90"/>
      <c r="BN894" s="90"/>
      <c r="BO894" s="90"/>
      <c r="BP894" s="90"/>
      <c r="BQ894" s="90"/>
      <c r="BR894" s="90"/>
      <c r="BS894" s="90"/>
      <c r="BT894" s="90"/>
      <c r="BU894" s="90"/>
      <c r="BV894" s="90"/>
      <c r="BW894" s="90"/>
      <c r="BX894" s="90"/>
      <c r="BY894" s="90"/>
      <c r="BZ894" s="90"/>
      <c r="CA894" s="90"/>
      <c r="CB894" s="90"/>
      <c r="CC894" s="90"/>
      <c r="CD894" s="90"/>
      <c r="CE894" s="90"/>
      <c r="CF894" s="90"/>
      <c r="CG894" s="90"/>
      <c r="CH894" s="90"/>
      <c r="CI894" s="90"/>
      <c r="CJ894" s="90"/>
      <c r="CK894" s="90"/>
      <c r="CL894" s="90"/>
      <c r="CM894" s="90"/>
      <c r="CN894" s="90"/>
      <c r="CO894" s="90"/>
      <c r="CP894" s="90"/>
      <c r="CQ894" s="90"/>
      <c r="CR894" s="90"/>
      <c r="CS894" s="90"/>
      <c r="CT894" s="90"/>
      <c r="CU894" s="90"/>
      <c r="CV894" s="90"/>
      <c r="CW894" s="90"/>
      <c r="CX894" s="90"/>
    </row>
    <row r="895" spans="1:102" s="83" customFormat="1" ht="12.95">
      <c r="A895" s="31"/>
      <c r="B895" s="31"/>
      <c r="C895" s="48"/>
      <c r="D895" s="49"/>
      <c r="E895" s="49"/>
      <c r="F895" s="50"/>
      <c r="G895" s="51"/>
      <c r="H895" s="51"/>
    </row>
    <row r="896" spans="1:102" s="52" customFormat="1" ht="19.899999999999999" customHeight="1">
      <c r="A896" s="162" t="s">
        <v>408</v>
      </c>
      <c r="B896" s="162"/>
      <c r="C896" s="162"/>
      <c r="D896" s="162"/>
      <c r="E896" s="162"/>
      <c r="F896" s="162"/>
    </row>
    <row r="897" spans="1:102" s="66" customFormat="1" ht="16.5" customHeight="1">
      <c r="A897" s="62"/>
      <c r="B897" s="61"/>
      <c r="D897" s="49"/>
      <c r="E897" s="49"/>
      <c r="F897" s="65"/>
    </row>
    <row r="898" spans="1:102" s="6" customFormat="1" ht="30" customHeight="1">
      <c r="A898" s="67">
        <v>1</v>
      </c>
      <c r="B898" s="67" t="s">
        <v>646</v>
      </c>
      <c r="C898" s="48"/>
      <c r="D898" s="49"/>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c r="AR898" s="31"/>
      <c r="AS898" s="31"/>
      <c r="AT898" s="31"/>
      <c r="AU898" s="31"/>
      <c r="AV898" s="31"/>
      <c r="AW898" s="31"/>
      <c r="AX898" s="31"/>
      <c r="AY898" s="31"/>
      <c r="AZ898" s="31"/>
      <c r="BA898" s="31"/>
      <c r="BB898" s="31"/>
      <c r="BC898" s="31"/>
      <c r="BD898" s="31"/>
      <c r="BE898" s="31"/>
      <c r="BF898" s="31"/>
      <c r="BG898" s="31"/>
      <c r="BH898" s="31"/>
      <c r="BI898" s="31"/>
      <c r="BJ898" s="31"/>
      <c r="BK898" s="31"/>
      <c r="BL898" s="31"/>
      <c r="BM898" s="31"/>
      <c r="BN898" s="31"/>
      <c r="BO898" s="31"/>
      <c r="BP898" s="31"/>
      <c r="BQ898" s="31"/>
      <c r="BR898" s="31"/>
      <c r="BS898" s="31"/>
      <c r="BT898" s="31"/>
      <c r="BU898" s="31"/>
      <c r="BV898" s="31"/>
      <c r="BW898" s="31"/>
      <c r="BX898" s="31"/>
      <c r="BY898" s="31"/>
      <c r="BZ898" s="31"/>
      <c r="CA898" s="31"/>
      <c r="CB898" s="31"/>
      <c r="CC898" s="31"/>
      <c r="CD898" s="31"/>
      <c r="CE898" s="31"/>
      <c r="CF898" s="31"/>
      <c r="CG898" s="31"/>
      <c r="CH898" s="31"/>
      <c r="CI898" s="31"/>
      <c r="CJ898" s="31"/>
      <c r="CK898" s="31"/>
      <c r="CL898" s="31"/>
      <c r="CM898" s="31"/>
      <c r="CN898" s="31"/>
      <c r="CO898" s="31"/>
      <c r="CP898" s="31"/>
      <c r="CQ898" s="31"/>
      <c r="CR898" s="31"/>
      <c r="CS898" s="31"/>
      <c r="CT898" s="31"/>
      <c r="CU898" s="31"/>
      <c r="CV898" s="31"/>
      <c r="CW898" s="31"/>
      <c r="CX898" s="31"/>
    </row>
    <row r="899" spans="1:102" s="31" customFormat="1" ht="15" customHeight="1">
      <c r="A899" s="67" t="s">
        <v>36</v>
      </c>
      <c r="B899" s="68" t="s">
        <v>414</v>
      </c>
      <c r="C899" s="48"/>
      <c r="D899" s="49"/>
      <c r="E899" s="6"/>
      <c r="F899" s="6"/>
    </row>
    <row r="900" spans="1:102" s="31" customFormat="1" ht="15" customHeight="1">
      <c r="A900" s="67" t="s">
        <v>114</v>
      </c>
      <c r="B900" s="108" t="s">
        <v>418</v>
      </c>
      <c r="C900" s="75"/>
      <c r="D900" s="6"/>
      <c r="E900" s="6"/>
      <c r="F900" s="6"/>
    </row>
    <row r="901" spans="1:102" s="31" customFormat="1" ht="45.6" customHeight="1">
      <c r="A901" s="30"/>
      <c r="B901" s="82" t="s">
        <v>730</v>
      </c>
      <c r="C901" s="75"/>
      <c r="D901" s="6"/>
      <c r="E901" s="6"/>
      <c r="F901" s="6"/>
    </row>
    <row r="902" spans="1:102" s="31" customFormat="1" ht="15" customHeight="1">
      <c r="A902" s="30" t="s">
        <v>684</v>
      </c>
      <c r="B902" s="82" t="s">
        <v>421</v>
      </c>
      <c r="C902" s="75" t="s">
        <v>305</v>
      </c>
      <c r="D902" s="6">
        <v>1</v>
      </c>
      <c r="E902" s="6"/>
      <c r="F902" s="81">
        <f>D902*E902</f>
        <v>0</v>
      </c>
    </row>
    <row r="903" spans="1:102" s="64" customFormat="1" ht="15" customHeight="1">
      <c r="A903" s="68"/>
      <c r="B903" s="76" t="s">
        <v>73</v>
      </c>
      <c r="C903" s="109"/>
      <c r="D903" s="5"/>
      <c r="E903" s="5"/>
      <c r="F903" s="120">
        <f>SUM(F900:F902)</f>
        <v>0</v>
      </c>
    </row>
    <row r="904" spans="1:102" s="31" customFormat="1" ht="15" customHeight="1">
      <c r="A904" s="67"/>
      <c r="B904" s="67"/>
      <c r="C904" s="75"/>
      <c r="D904" s="5"/>
      <c r="E904" s="6"/>
      <c r="F904" s="6"/>
    </row>
    <row r="905" spans="1:102" s="89" customFormat="1" ht="15" customHeight="1">
      <c r="A905" s="101"/>
      <c r="B905" s="102" t="s">
        <v>434</v>
      </c>
      <c r="C905" s="103"/>
      <c r="D905" s="104"/>
      <c r="E905" s="105"/>
      <c r="F905" s="105">
        <f>F903</f>
        <v>0</v>
      </c>
      <c r="G905" s="90"/>
      <c r="H905" s="90"/>
      <c r="I905" s="90"/>
      <c r="J905" s="90"/>
      <c r="K905" s="90"/>
      <c r="L905" s="90"/>
      <c r="M905" s="90"/>
      <c r="N905" s="90"/>
      <c r="O905" s="90"/>
      <c r="P905" s="90"/>
      <c r="Q905" s="90"/>
      <c r="R905" s="90"/>
      <c r="S905" s="90"/>
      <c r="T905" s="90"/>
      <c r="U905" s="90"/>
      <c r="V905" s="90"/>
      <c r="W905" s="90"/>
      <c r="X905" s="90"/>
      <c r="Y905" s="90"/>
      <c r="Z905" s="90"/>
      <c r="AA905" s="90"/>
      <c r="AB905" s="90"/>
      <c r="AC905" s="90"/>
      <c r="AD905" s="90"/>
      <c r="AE905" s="90"/>
      <c r="AF905" s="90"/>
      <c r="AG905" s="90"/>
      <c r="AH905" s="90"/>
      <c r="AI905" s="90"/>
      <c r="AJ905" s="90"/>
      <c r="AK905" s="90"/>
      <c r="AL905" s="90"/>
      <c r="AM905" s="90"/>
      <c r="AN905" s="90"/>
      <c r="AO905" s="90"/>
      <c r="AP905" s="90"/>
      <c r="AQ905" s="90"/>
      <c r="AR905" s="90"/>
      <c r="AS905" s="90"/>
      <c r="AT905" s="90"/>
      <c r="AU905" s="90"/>
      <c r="AV905" s="90"/>
      <c r="AW905" s="90"/>
      <c r="AX905" s="90"/>
      <c r="AY905" s="90"/>
      <c r="AZ905" s="90"/>
      <c r="BA905" s="90"/>
      <c r="BB905" s="90"/>
      <c r="BC905" s="90"/>
      <c r="BD905" s="90"/>
      <c r="BE905" s="90"/>
      <c r="BF905" s="90"/>
      <c r="BG905" s="90"/>
      <c r="BH905" s="90"/>
      <c r="BI905" s="90"/>
      <c r="BJ905" s="90"/>
      <c r="BK905" s="90"/>
      <c r="BL905" s="90"/>
      <c r="BM905" s="90"/>
      <c r="BN905" s="90"/>
      <c r="BO905" s="90"/>
      <c r="BP905" s="90"/>
      <c r="BQ905" s="90"/>
      <c r="BR905" s="90"/>
      <c r="BS905" s="90"/>
      <c r="BT905" s="90"/>
      <c r="BU905" s="90"/>
      <c r="BV905" s="90"/>
      <c r="BW905" s="90"/>
      <c r="BX905" s="90"/>
      <c r="BY905" s="90"/>
      <c r="BZ905" s="90"/>
      <c r="CA905" s="90"/>
      <c r="CB905" s="90"/>
      <c r="CC905" s="90"/>
      <c r="CD905" s="90"/>
      <c r="CE905" s="90"/>
      <c r="CF905" s="90"/>
      <c r="CG905" s="90"/>
      <c r="CH905" s="90"/>
      <c r="CI905" s="90"/>
      <c r="CJ905" s="90"/>
      <c r="CK905" s="90"/>
      <c r="CL905" s="90"/>
      <c r="CM905" s="90"/>
      <c r="CN905" s="90"/>
      <c r="CO905" s="90"/>
      <c r="CP905" s="90"/>
      <c r="CQ905" s="90"/>
      <c r="CR905" s="90"/>
      <c r="CS905" s="90"/>
      <c r="CT905" s="90"/>
      <c r="CU905" s="90"/>
      <c r="CV905" s="90"/>
      <c r="CW905" s="90"/>
      <c r="CX905" s="90"/>
    </row>
    <row r="906" spans="1:102" s="143" customFormat="1" ht="16.5" customHeight="1">
      <c r="A906" s="141"/>
      <c r="B906" s="142"/>
      <c r="D906" s="144"/>
      <c r="E906" s="144"/>
      <c r="F906" s="65"/>
    </row>
    <row r="907" spans="1:102" s="52" customFormat="1" ht="19.899999999999999" customHeight="1">
      <c r="A907" s="162" t="s">
        <v>435</v>
      </c>
      <c r="B907" s="162"/>
      <c r="C907" s="162"/>
      <c r="D907" s="162"/>
      <c r="E907" s="162"/>
      <c r="F907" s="162"/>
    </row>
    <row r="908" spans="1:102" s="52" customFormat="1" ht="19.899999999999999" customHeight="1">
      <c r="A908" s="162"/>
      <c r="B908" s="162"/>
      <c r="C908" s="162"/>
      <c r="D908" s="162"/>
      <c r="E908" s="162"/>
      <c r="F908" s="162"/>
    </row>
    <row r="909" spans="1:102" s="6" customFormat="1" ht="15" customHeight="1">
      <c r="A909" s="67">
        <v>0</v>
      </c>
      <c r="B909" s="68" t="s">
        <v>6</v>
      </c>
      <c r="C909" s="48"/>
      <c r="D909" s="49"/>
      <c r="G909" s="80"/>
      <c r="H909" s="80"/>
      <c r="I909" s="80"/>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c r="AR909" s="31"/>
      <c r="AS909" s="31"/>
      <c r="AT909" s="31"/>
      <c r="AU909" s="31"/>
      <c r="AV909" s="31"/>
      <c r="AW909" s="31"/>
      <c r="AX909" s="31"/>
      <c r="AY909" s="31"/>
      <c r="AZ909" s="31"/>
      <c r="BA909" s="31"/>
      <c r="BB909" s="31"/>
      <c r="BC909" s="31"/>
      <c r="BD909" s="31"/>
      <c r="BE909" s="31"/>
      <c r="BF909" s="31"/>
      <c r="BG909" s="31"/>
      <c r="BH909" s="31"/>
      <c r="BI909" s="31"/>
      <c r="BJ909" s="31"/>
      <c r="BK909" s="31"/>
      <c r="BL909" s="31"/>
      <c r="BM909" s="31"/>
      <c r="BN909" s="31"/>
      <c r="BO909" s="31"/>
      <c r="BP909" s="31"/>
      <c r="BQ909" s="31"/>
      <c r="BR909" s="31"/>
      <c r="BS909" s="31"/>
      <c r="BT909" s="31"/>
      <c r="BU909" s="31"/>
      <c r="BV909" s="31"/>
      <c r="BW909" s="31"/>
      <c r="BX909" s="31"/>
      <c r="BY909" s="31"/>
      <c r="BZ909" s="31"/>
      <c r="CA909" s="31"/>
      <c r="CB909" s="31"/>
      <c r="CC909" s="31"/>
      <c r="CD909" s="31"/>
      <c r="CE909" s="31"/>
      <c r="CF909" s="31"/>
      <c r="CG909" s="31"/>
      <c r="CH909" s="31"/>
      <c r="CI909" s="31"/>
      <c r="CJ909" s="31"/>
      <c r="CK909" s="31"/>
      <c r="CL909" s="31"/>
      <c r="CM909" s="31"/>
      <c r="CN909" s="31"/>
      <c r="CO909" s="31"/>
      <c r="CP909" s="31"/>
      <c r="CQ909" s="31"/>
      <c r="CR909" s="31"/>
      <c r="CS909" s="31"/>
      <c r="CT909" s="31"/>
      <c r="CU909" s="31"/>
      <c r="CV909" s="31"/>
      <c r="CW909" s="31"/>
      <c r="CX909" s="31"/>
    </row>
    <row r="910" spans="1:102" s="6" customFormat="1" ht="15" customHeight="1">
      <c r="A910" s="67" t="s">
        <v>731</v>
      </c>
      <c r="B910" s="67" t="s">
        <v>732</v>
      </c>
      <c r="C910" s="75" t="s">
        <v>32</v>
      </c>
      <c r="D910" s="6">
        <v>1</v>
      </c>
      <c r="F910" s="81">
        <f>D910*E910</f>
        <v>0</v>
      </c>
      <c r="G910" s="80"/>
      <c r="H910" s="80"/>
      <c r="I910" s="80"/>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c r="AR910" s="31"/>
      <c r="AS910" s="31"/>
      <c r="AT910" s="31"/>
      <c r="AU910" s="31"/>
      <c r="AV910" s="31"/>
      <c r="AW910" s="31"/>
      <c r="AX910" s="31"/>
      <c r="AY910" s="31"/>
      <c r="AZ910" s="31"/>
      <c r="BA910" s="31"/>
      <c r="BB910" s="31"/>
      <c r="BC910" s="31"/>
      <c r="BD910" s="31"/>
      <c r="BE910" s="31"/>
      <c r="BF910" s="31"/>
      <c r="BG910" s="31"/>
      <c r="BH910" s="31"/>
      <c r="BI910" s="31"/>
      <c r="BJ910" s="31"/>
      <c r="BK910" s="31"/>
      <c r="BL910" s="31"/>
      <c r="BM910" s="31"/>
      <c r="BN910" s="31"/>
      <c r="BO910" s="31"/>
      <c r="BP910" s="31"/>
      <c r="BQ910" s="31"/>
      <c r="BR910" s="31"/>
      <c r="BS910" s="31"/>
      <c r="BT910" s="31"/>
      <c r="BU910" s="31"/>
      <c r="BV910" s="31"/>
      <c r="BW910" s="31"/>
      <c r="BX910" s="31"/>
      <c r="BY910" s="31"/>
      <c r="BZ910" s="31"/>
      <c r="CA910" s="31"/>
      <c r="CB910" s="31"/>
      <c r="CC910" s="31"/>
      <c r="CD910" s="31"/>
      <c r="CE910" s="31"/>
      <c r="CF910" s="31"/>
      <c r="CG910" s="31"/>
      <c r="CH910" s="31"/>
      <c r="CI910" s="31"/>
      <c r="CJ910" s="31"/>
      <c r="CK910" s="31"/>
      <c r="CL910" s="31"/>
      <c r="CM910" s="31"/>
      <c r="CN910" s="31"/>
      <c r="CO910" s="31"/>
      <c r="CP910" s="31"/>
      <c r="CQ910" s="31"/>
      <c r="CR910" s="31"/>
      <c r="CS910" s="31"/>
      <c r="CT910" s="31"/>
      <c r="CU910" s="31"/>
      <c r="CV910" s="31"/>
      <c r="CW910" s="31"/>
      <c r="CX910" s="31"/>
    </row>
    <row r="911" spans="1:102" s="5" customFormat="1" ht="15" customHeight="1">
      <c r="A911" s="68"/>
      <c r="B911" s="76" t="s">
        <v>733</v>
      </c>
      <c r="C911" s="109"/>
      <c r="F911" s="5">
        <f>SUM(F910:F910)</f>
        <v>0</v>
      </c>
      <c r="G911" s="147"/>
      <c r="H911" s="147"/>
      <c r="I911" s="147"/>
      <c r="J911" s="64"/>
      <c r="K911" s="64"/>
      <c r="L911" s="64"/>
      <c r="M911" s="64"/>
      <c r="N911" s="64"/>
      <c r="O911" s="64"/>
      <c r="P911" s="64"/>
      <c r="Q911" s="64"/>
      <c r="R911" s="64"/>
      <c r="S911" s="64"/>
      <c r="T911" s="64"/>
      <c r="U911" s="64"/>
      <c r="V911" s="64"/>
      <c r="W911" s="64"/>
      <c r="X911" s="64"/>
      <c r="Y911" s="64"/>
      <c r="Z911" s="64"/>
      <c r="AA911" s="64"/>
      <c r="AB911" s="64"/>
      <c r="AC911" s="64"/>
      <c r="AD911" s="64"/>
      <c r="AE911" s="64"/>
      <c r="AF911" s="64"/>
      <c r="AG911" s="64"/>
      <c r="AH911" s="64"/>
      <c r="AI911" s="64"/>
      <c r="AJ911" s="64"/>
      <c r="AK911" s="64"/>
      <c r="AL911" s="64"/>
      <c r="AM911" s="64"/>
      <c r="AN911" s="64"/>
      <c r="AO911" s="64"/>
      <c r="AP911" s="64"/>
      <c r="AQ911" s="64"/>
      <c r="AR911" s="64"/>
      <c r="AS911" s="64"/>
      <c r="AT911" s="64"/>
      <c r="AU911" s="64"/>
      <c r="AV911" s="64"/>
      <c r="AW911" s="64"/>
      <c r="AX911" s="64"/>
      <c r="AY911" s="64"/>
      <c r="AZ911" s="64"/>
      <c r="BA911" s="64"/>
      <c r="BB911" s="64"/>
      <c r="BC911" s="64"/>
      <c r="BD911" s="64"/>
      <c r="BE911" s="64"/>
      <c r="BF911" s="64"/>
      <c r="BG911" s="64"/>
      <c r="BH911" s="64"/>
      <c r="BI911" s="64"/>
      <c r="BJ911" s="64"/>
      <c r="BK911" s="64"/>
      <c r="BL911" s="64"/>
      <c r="BM911" s="64"/>
      <c r="BN911" s="64"/>
      <c r="BO911" s="64"/>
      <c r="BP911" s="64"/>
      <c r="BQ911" s="64"/>
      <c r="BR911" s="64"/>
      <c r="BS911" s="64"/>
      <c r="BT911" s="64"/>
      <c r="BU911" s="64"/>
      <c r="BV911" s="64"/>
      <c r="BW911" s="64"/>
      <c r="BX911" s="64"/>
      <c r="BY911" s="64"/>
      <c r="BZ911" s="64"/>
      <c r="CA911" s="64"/>
      <c r="CB911" s="64"/>
      <c r="CC911" s="64"/>
      <c r="CD911" s="64"/>
      <c r="CE911" s="64"/>
      <c r="CF911" s="64"/>
      <c r="CG911" s="64"/>
      <c r="CH911" s="64"/>
      <c r="CI911" s="64"/>
      <c r="CJ911" s="64"/>
      <c r="CK911" s="64"/>
      <c r="CL911" s="64"/>
      <c r="CM911" s="64"/>
      <c r="CN911" s="64"/>
      <c r="CO911" s="64"/>
      <c r="CP911" s="64"/>
      <c r="CQ911" s="64"/>
      <c r="CR911" s="64"/>
      <c r="CS911" s="64"/>
      <c r="CT911" s="64"/>
      <c r="CU911" s="64"/>
      <c r="CV911" s="64"/>
      <c r="CW911" s="64"/>
      <c r="CX911" s="64"/>
    </row>
    <row r="912" spans="1:102" s="6" customFormat="1" ht="15" customHeight="1">
      <c r="A912" s="141"/>
      <c r="B912" s="142"/>
      <c r="C912" s="77"/>
      <c r="D912" s="5"/>
      <c r="F912" s="65"/>
      <c r="G912" s="80"/>
      <c r="H912" s="80"/>
      <c r="I912" s="80"/>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c r="AR912" s="31"/>
      <c r="AS912" s="31"/>
      <c r="AT912" s="31"/>
      <c r="AU912" s="31"/>
      <c r="AV912" s="31"/>
      <c r="AW912" s="31"/>
      <c r="AX912" s="31"/>
      <c r="AY912" s="31"/>
      <c r="AZ912" s="31"/>
      <c r="BA912" s="31"/>
      <c r="BB912" s="31"/>
      <c r="BC912" s="31"/>
      <c r="BD912" s="31"/>
      <c r="BE912" s="31"/>
      <c r="BF912" s="31"/>
      <c r="BG912" s="31"/>
      <c r="BH912" s="31"/>
      <c r="BI912" s="31"/>
      <c r="BJ912" s="31"/>
      <c r="BK912" s="31"/>
      <c r="BL912" s="31"/>
      <c r="BM912" s="31"/>
      <c r="BN912" s="31"/>
      <c r="BO912" s="31"/>
      <c r="BP912" s="31"/>
      <c r="BQ912" s="31"/>
      <c r="BR912" s="31"/>
      <c r="BS912" s="31"/>
      <c r="BT912" s="31"/>
      <c r="BU912" s="31"/>
      <c r="BV912" s="31"/>
      <c r="BW912" s="31"/>
      <c r="BX912" s="31"/>
      <c r="BY912" s="31"/>
      <c r="BZ912" s="31"/>
      <c r="CA912" s="31"/>
      <c r="CB912" s="31"/>
      <c r="CC912" s="31"/>
      <c r="CD912" s="31"/>
      <c r="CE912" s="31"/>
      <c r="CF912" s="31"/>
      <c r="CG912" s="31"/>
      <c r="CH912" s="31"/>
      <c r="CI912" s="31"/>
      <c r="CJ912" s="31"/>
      <c r="CK912" s="31"/>
      <c r="CL912" s="31"/>
      <c r="CM912" s="31"/>
      <c r="CN912" s="31"/>
      <c r="CO912" s="31"/>
      <c r="CP912" s="31"/>
      <c r="CQ912" s="31"/>
      <c r="CR912" s="31"/>
      <c r="CS912" s="31"/>
      <c r="CT912" s="31"/>
      <c r="CU912" s="31"/>
      <c r="CV912" s="31"/>
      <c r="CW912" s="31"/>
      <c r="CX912" s="31"/>
    </row>
    <row r="913" spans="1:102" s="148" customFormat="1" ht="15" customHeight="1">
      <c r="A913" s="67">
        <v>1</v>
      </c>
      <c r="B913" s="68" t="s">
        <v>734</v>
      </c>
      <c r="C913" s="48"/>
      <c r="D913" s="49"/>
      <c r="E913" s="6"/>
      <c r="F913" s="6"/>
      <c r="G913" s="140"/>
      <c r="H913" s="140"/>
      <c r="I913" s="140"/>
      <c r="J913" s="79"/>
      <c r="K913" s="79"/>
      <c r="L913" s="79"/>
      <c r="M913" s="79"/>
      <c r="N913" s="79"/>
      <c r="O913" s="79"/>
      <c r="P913" s="79"/>
      <c r="Q913" s="79"/>
      <c r="R913" s="79"/>
      <c r="S913" s="79"/>
      <c r="T913" s="79"/>
      <c r="U913" s="79"/>
      <c r="V913" s="79"/>
      <c r="W913" s="79"/>
      <c r="X913" s="79"/>
      <c r="Y913" s="79"/>
      <c r="Z913" s="79"/>
      <c r="AA913" s="79"/>
      <c r="AB913" s="79"/>
      <c r="AC913" s="79"/>
      <c r="AD913" s="79"/>
      <c r="AE913" s="79"/>
      <c r="AF913" s="79"/>
      <c r="AG913" s="79"/>
      <c r="AH913" s="79"/>
      <c r="AI913" s="79"/>
      <c r="AJ913" s="79"/>
      <c r="AK913" s="79"/>
      <c r="AL913" s="79"/>
      <c r="AM913" s="79"/>
      <c r="AN913" s="79"/>
      <c r="AO913" s="79"/>
      <c r="AP913" s="79"/>
      <c r="AQ913" s="79"/>
      <c r="AR913" s="79"/>
      <c r="AS913" s="79"/>
      <c r="AT913" s="79"/>
      <c r="AU913" s="79"/>
      <c r="AV913" s="79"/>
      <c r="AW913" s="79"/>
      <c r="AX913" s="79"/>
      <c r="AY913" s="79"/>
      <c r="AZ913" s="79"/>
      <c r="BA913" s="79"/>
      <c r="BB913" s="79"/>
      <c r="BC913" s="79"/>
      <c r="BD913" s="79"/>
      <c r="BE913" s="79"/>
      <c r="BF913" s="79"/>
      <c r="BG913" s="79"/>
      <c r="BH913" s="79"/>
      <c r="BI913" s="79"/>
      <c r="BJ913" s="79"/>
      <c r="BK913" s="79"/>
      <c r="BL913" s="79"/>
      <c r="BM913" s="79"/>
      <c r="BN913" s="79"/>
      <c r="BO913" s="79"/>
      <c r="BP913" s="79"/>
      <c r="BQ913" s="79"/>
      <c r="BR913" s="79"/>
      <c r="BS913" s="79"/>
      <c r="BT913" s="79"/>
      <c r="BU913" s="79"/>
      <c r="BV913" s="79"/>
      <c r="BW913" s="79"/>
      <c r="BX913" s="79"/>
      <c r="BY913" s="79"/>
      <c r="BZ913" s="79"/>
      <c r="CA913" s="79"/>
      <c r="CB913" s="79"/>
      <c r="CC913" s="79"/>
      <c r="CD913" s="79"/>
      <c r="CE913" s="79"/>
      <c r="CF913" s="79"/>
      <c r="CG913" s="79"/>
      <c r="CH913" s="79"/>
      <c r="CI913" s="79"/>
      <c r="CJ913" s="79"/>
      <c r="CK913" s="79"/>
      <c r="CL913" s="79"/>
      <c r="CM913" s="79"/>
      <c r="CN913" s="79"/>
      <c r="CO913" s="79"/>
      <c r="CP913" s="79"/>
      <c r="CQ913" s="79"/>
      <c r="CR913" s="79"/>
      <c r="CS913" s="79"/>
      <c r="CT913" s="79"/>
      <c r="CU913" s="79"/>
      <c r="CV913" s="79"/>
      <c r="CW913" s="79"/>
      <c r="CX913" s="79"/>
    </row>
    <row r="914" spans="1:102" s="148" customFormat="1" ht="45" customHeight="1">
      <c r="A914" s="30"/>
      <c r="B914" s="107" t="s">
        <v>735</v>
      </c>
      <c r="C914" s="75"/>
      <c r="D914" s="6"/>
      <c r="E914" s="6"/>
      <c r="F914" s="6"/>
      <c r="G914" s="140"/>
      <c r="H914" s="140"/>
      <c r="I914" s="140"/>
      <c r="J914" s="79"/>
      <c r="K914" s="79"/>
      <c r="L914" s="79"/>
      <c r="M914" s="79"/>
      <c r="N914" s="79"/>
      <c r="O914" s="79"/>
      <c r="P914" s="79"/>
      <c r="Q914" s="79"/>
      <c r="R914" s="79"/>
      <c r="S914" s="79"/>
      <c r="T914" s="79"/>
      <c r="U914" s="79"/>
      <c r="V914" s="79"/>
      <c r="W914" s="79"/>
      <c r="X914" s="79"/>
      <c r="Y914" s="79"/>
      <c r="Z914" s="79"/>
      <c r="AA914" s="79"/>
      <c r="AB914" s="79"/>
      <c r="AC914" s="79"/>
      <c r="AD914" s="79"/>
      <c r="AE914" s="79"/>
      <c r="AF914" s="79"/>
      <c r="AG914" s="79"/>
      <c r="AH914" s="79"/>
      <c r="AI914" s="79"/>
      <c r="AJ914" s="79"/>
      <c r="AK914" s="79"/>
      <c r="AL914" s="79"/>
      <c r="AM914" s="79"/>
      <c r="AN914" s="79"/>
      <c r="AO914" s="79"/>
      <c r="AP914" s="79"/>
      <c r="AQ914" s="79"/>
      <c r="AR914" s="79"/>
      <c r="AS914" s="79"/>
      <c r="AT914" s="79"/>
      <c r="AU914" s="79"/>
      <c r="AV914" s="79"/>
      <c r="AW914" s="79"/>
      <c r="AX914" s="79"/>
      <c r="AY914" s="79"/>
      <c r="AZ914" s="79"/>
      <c r="BA914" s="79"/>
      <c r="BB914" s="79"/>
      <c r="BC914" s="79"/>
      <c r="BD914" s="79"/>
      <c r="BE914" s="79"/>
      <c r="BF914" s="79"/>
      <c r="BG914" s="79"/>
      <c r="BH914" s="79"/>
      <c r="BI914" s="79"/>
      <c r="BJ914" s="79"/>
      <c r="BK914" s="79"/>
      <c r="BL914" s="79"/>
      <c r="BM914" s="79"/>
      <c r="BN914" s="79"/>
      <c r="BO914" s="79"/>
      <c r="BP914" s="79"/>
      <c r="BQ914" s="79"/>
      <c r="BR914" s="79"/>
      <c r="BS914" s="79"/>
      <c r="BT914" s="79"/>
      <c r="BU914" s="79"/>
      <c r="BV914" s="79"/>
      <c r="BW914" s="79"/>
      <c r="BX914" s="79"/>
      <c r="BY914" s="79"/>
      <c r="BZ914" s="79"/>
      <c r="CA914" s="79"/>
      <c r="CB914" s="79"/>
      <c r="CC914" s="79"/>
      <c r="CD914" s="79"/>
      <c r="CE914" s="79"/>
      <c r="CF914" s="79"/>
      <c r="CG914" s="79"/>
      <c r="CH914" s="79"/>
      <c r="CI914" s="79"/>
      <c r="CJ914" s="79"/>
      <c r="CK914" s="79"/>
      <c r="CL914" s="79"/>
      <c r="CM914" s="79"/>
      <c r="CN914" s="79"/>
      <c r="CO914" s="79"/>
      <c r="CP914" s="79"/>
      <c r="CQ914" s="79"/>
      <c r="CR914" s="79"/>
      <c r="CS914" s="79"/>
      <c r="CT914" s="79"/>
      <c r="CU914" s="79"/>
      <c r="CV914" s="79"/>
      <c r="CW914" s="79"/>
      <c r="CX914" s="79"/>
    </row>
    <row r="915" spans="1:102" s="148" customFormat="1" ht="15" customHeight="1">
      <c r="A915" s="67"/>
      <c r="B915" s="67" t="s">
        <v>736</v>
      </c>
      <c r="C915" s="75"/>
      <c r="D915" s="6"/>
      <c r="E915" s="6"/>
      <c r="F915" s="6"/>
      <c r="G915" s="140"/>
      <c r="H915" s="140"/>
      <c r="I915" s="140"/>
      <c r="J915" s="79"/>
      <c r="K915" s="79"/>
      <c r="L915" s="79"/>
      <c r="M915" s="79"/>
      <c r="N915" s="79"/>
      <c r="O915" s="79"/>
      <c r="P915" s="79"/>
      <c r="Q915" s="79"/>
      <c r="R915" s="79"/>
      <c r="S915" s="79"/>
      <c r="T915" s="79"/>
      <c r="U915" s="79"/>
      <c r="V915" s="79"/>
      <c r="W915" s="79"/>
      <c r="X915" s="79"/>
      <c r="Y915" s="79"/>
      <c r="Z915" s="79"/>
      <c r="AA915" s="79"/>
      <c r="AB915" s="79"/>
      <c r="AC915" s="79"/>
      <c r="AD915" s="79"/>
      <c r="AE915" s="79"/>
      <c r="AF915" s="79"/>
      <c r="AG915" s="79"/>
      <c r="AH915" s="79"/>
      <c r="AI915" s="79"/>
      <c r="AJ915" s="79"/>
      <c r="AK915" s="79"/>
      <c r="AL915" s="79"/>
      <c r="AM915" s="79"/>
      <c r="AN915" s="79"/>
      <c r="AO915" s="79"/>
      <c r="AP915" s="79"/>
      <c r="AQ915" s="79"/>
      <c r="AR915" s="79"/>
      <c r="AS915" s="79"/>
      <c r="AT915" s="79"/>
      <c r="AU915" s="79"/>
      <c r="AV915" s="79"/>
      <c r="AW915" s="79"/>
      <c r="AX915" s="79"/>
      <c r="AY915" s="79"/>
      <c r="AZ915" s="79"/>
      <c r="BA915" s="79"/>
      <c r="BB915" s="79"/>
      <c r="BC915" s="79"/>
      <c r="BD915" s="79"/>
      <c r="BE915" s="79"/>
      <c r="BF915" s="79"/>
      <c r="BG915" s="79"/>
      <c r="BH915" s="79"/>
      <c r="BI915" s="79"/>
      <c r="BJ915" s="79"/>
      <c r="BK915" s="79"/>
      <c r="BL915" s="79"/>
      <c r="BM915" s="79"/>
      <c r="BN915" s="79"/>
      <c r="BO915" s="79"/>
      <c r="BP915" s="79"/>
      <c r="BQ915" s="79"/>
      <c r="BR915" s="79"/>
      <c r="BS915" s="79"/>
      <c r="BT915" s="79"/>
      <c r="BU915" s="79"/>
      <c r="BV915" s="79"/>
      <c r="BW915" s="79"/>
      <c r="BX915" s="79"/>
      <c r="BY915" s="79"/>
      <c r="BZ915" s="79"/>
      <c r="CA915" s="79"/>
      <c r="CB915" s="79"/>
      <c r="CC915" s="79"/>
      <c r="CD915" s="79"/>
      <c r="CE915" s="79"/>
      <c r="CF915" s="79"/>
      <c r="CG915" s="79"/>
      <c r="CH915" s="79"/>
      <c r="CI915" s="79"/>
      <c r="CJ915" s="79"/>
      <c r="CK915" s="79"/>
      <c r="CL915" s="79"/>
      <c r="CM915" s="79"/>
      <c r="CN915" s="79"/>
      <c r="CO915" s="79"/>
      <c r="CP915" s="79"/>
      <c r="CQ915" s="79"/>
      <c r="CR915" s="79"/>
      <c r="CS915" s="79"/>
      <c r="CT915" s="79"/>
      <c r="CU915" s="79"/>
      <c r="CV915" s="79"/>
      <c r="CW915" s="79"/>
      <c r="CX915" s="79"/>
    </row>
    <row r="916" spans="1:102" s="148" customFormat="1" ht="45.6" customHeight="1">
      <c r="A916" s="30"/>
      <c r="B916" s="107" t="s">
        <v>737</v>
      </c>
      <c r="C916" s="75"/>
      <c r="D916" s="6"/>
      <c r="E916" s="6"/>
      <c r="F916" s="6"/>
      <c r="G916" s="140"/>
      <c r="H916" s="140"/>
      <c r="I916" s="140"/>
      <c r="J916" s="79"/>
      <c r="K916" s="79"/>
      <c r="L916" s="79"/>
      <c r="M916" s="79"/>
      <c r="N916" s="79"/>
      <c r="O916" s="79"/>
      <c r="P916" s="79"/>
      <c r="Q916" s="79"/>
      <c r="R916" s="79"/>
      <c r="S916" s="79"/>
      <c r="T916" s="79"/>
      <c r="U916" s="79"/>
      <c r="V916" s="79"/>
      <c r="W916" s="79"/>
      <c r="X916" s="79"/>
      <c r="Y916" s="79"/>
      <c r="Z916" s="79"/>
      <c r="AA916" s="79"/>
      <c r="AB916" s="79"/>
      <c r="AC916" s="79"/>
      <c r="AD916" s="79"/>
      <c r="AE916" s="79"/>
      <c r="AF916" s="79"/>
      <c r="AG916" s="79"/>
      <c r="AH916" s="79"/>
      <c r="AI916" s="79"/>
      <c r="AJ916" s="79"/>
      <c r="AK916" s="79"/>
      <c r="AL916" s="79"/>
      <c r="AM916" s="79"/>
      <c r="AN916" s="79"/>
      <c r="AO916" s="79"/>
      <c r="AP916" s="79"/>
      <c r="AQ916" s="79"/>
      <c r="AR916" s="79"/>
      <c r="AS916" s="79"/>
      <c r="AT916" s="79"/>
      <c r="AU916" s="79"/>
      <c r="AV916" s="79"/>
      <c r="AW916" s="79"/>
      <c r="AX916" s="79"/>
      <c r="AY916" s="79"/>
      <c r="AZ916" s="79"/>
      <c r="BA916" s="79"/>
      <c r="BB916" s="79"/>
      <c r="BC916" s="79"/>
      <c r="BD916" s="79"/>
      <c r="BE916" s="79"/>
      <c r="BF916" s="79"/>
      <c r="BG916" s="79"/>
      <c r="BH916" s="79"/>
      <c r="BI916" s="79"/>
      <c r="BJ916" s="79"/>
      <c r="BK916" s="79"/>
      <c r="BL916" s="79"/>
      <c r="BM916" s="79"/>
      <c r="BN916" s="79"/>
      <c r="BO916" s="79"/>
      <c r="BP916" s="79"/>
      <c r="BQ916" s="79"/>
      <c r="BR916" s="79"/>
      <c r="BS916" s="79"/>
      <c r="BT916" s="79"/>
      <c r="BU916" s="79"/>
      <c r="BV916" s="79"/>
      <c r="BW916" s="79"/>
      <c r="BX916" s="79"/>
      <c r="BY916" s="79"/>
      <c r="BZ916" s="79"/>
      <c r="CA916" s="79"/>
      <c r="CB916" s="79"/>
      <c r="CC916" s="79"/>
      <c r="CD916" s="79"/>
      <c r="CE916" s="79"/>
      <c r="CF916" s="79"/>
      <c r="CG916" s="79"/>
      <c r="CH916" s="79"/>
      <c r="CI916" s="79"/>
      <c r="CJ916" s="79"/>
      <c r="CK916" s="79"/>
      <c r="CL916" s="79"/>
      <c r="CM916" s="79"/>
      <c r="CN916" s="79"/>
      <c r="CO916" s="79"/>
      <c r="CP916" s="79"/>
      <c r="CQ916" s="79"/>
      <c r="CR916" s="79"/>
      <c r="CS916" s="79"/>
      <c r="CT916" s="79"/>
      <c r="CU916" s="79"/>
      <c r="CV916" s="79"/>
      <c r="CW916" s="79"/>
      <c r="CX916" s="79"/>
    </row>
    <row r="917" spans="1:102" s="148" customFormat="1" ht="15" customHeight="1">
      <c r="A917" s="67" t="s">
        <v>36</v>
      </c>
      <c r="B917" s="67" t="s">
        <v>439</v>
      </c>
      <c r="C917" s="75"/>
      <c r="D917" s="6"/>
      <c r="E917" s="6"/>
      <c r="F917" s="6"/>
      <c r="G917" s="140"/>
      <c r="H917" s="140"/>
      <c r="I917" s="140"/>
      <c r="J917" s="79"/>
      <c r="K917" s="79"/>
      <c r="L917" s="79"/>
      <c r="M917" s="79"/>
      <c r="N917" s="79"/>
      <c r="O917" s="79"/>
      <c r="P917" s="79"/>
      <c r="Q917" s="79"/>
      <c r="R917" s="79"/>
      <c r="S917" s="79"/>
      <c r="T917" s="79"/>
      <c r="U917" s="79"/>
      <c r="V917" s="79"/>
      <c r="W917" s="79"/>
      <c r="X917" s="79"/>
      <c r="Y917" s="79"/>
      <c r="Z917" s="79"/>
      <c r="AA917" s="79"/>
      <c r="AB917" s="79"/>
      <c r="AC917" s="79"/>
      <c r="AD917" s="79"/>
      <c r="AE917" s="79"/>
      <c r="AF917" s="79"/>
      <c r="AG917" s="79"/>
      <c r="AH917" s="79"/>
      <c r="AI917" s="79"/>
      <c r="AJ917" s="79"/>
      <c r="AK917" s="79"/>
      <c r="AL917" s="79"/>
      <c r="AM917" s="79"/>
      <c r="AN917" s="79"/>
      <c r="AO917" s="79"/>
      <c r="AP917" s="79"/>
      <c r="AQ917" s="79"/>
      <c r="AR917" s="79"/>
      <c r="AS917" s="79"/>
      <c r="AT917" s="79"/>
      <c r="AU917" s="79"/>
      <c r="AV917" s="79"/>
      <c r="AW917" s="79"/>
      <c r="AX917" s="79"/>
      <c r="AY917" s="79"/>
      <c r="AZ917" s="79"/>
      <c r="BA917" s="79"/>
      <c r="BB917" s="79"/>
      <c r="BC917" s="79"/>
      <c r="BD917" s="79"/>
      <c r="BE917" s="79"/>
      <c r="BF917" s="79"/>
      <c r="BG917" s="79"/>
      <c r="BH917" s="79"/>
      <c r="BI917" s="79"/>
      <c r="BJ917" s="79"/>
      <c r="BK917" s="79"/>
      <c r="BL917" s="79"/>
      <c r="BM917" s="79"/>
      <c r="BN917" s="79"/>
      <c r="BO917" s="79"/>
      <c r="BP917" s="79"/>
      <c r="BQ917" s="79"/>
      <c r="BR917" s="79"/>
      <c r="BS917" s="79"/>
      <c r="BT917" s="79"/>
      <c r="BU917" s="79"/>
      <c r="BV917" s="79"/>
      <c r="BW917" s="79"/>
      <c r="BX917" s="79"/>
      <c r="BY917" s="79"/>
      <c r="BZ917" s="79"/>
      <c r="CA917" s="79"/>
      <c r="CB917" s="79"/>
      <c r="CC917" s="79"/>
      <c r="CD917" s="79"/>
      <c r="CE917" s="79"/>
      <c r="CF917" s="79"/>
      <c r="CG917" s="79"/>
      <c r="CH917" s="79"/>
      <c r="CI917" s="79"/>
      <c r="CJ917" s="79"/>
      <c r="CK917" s="79"/>
      <c r="CL917" s="79"/>
      <c r="CM917" s="79"/>
      <c r="CN917" s="79"/>
      <c r="CO917" s="79"/>
      <c r="CP917" s="79"/>
      <c r="CQ917" s="79"/>
      <c r="CR917" s="79"/>
      <c r="CS917" s="79"/>
      <c r="CT917" s="79"/>
      <c r="CU917" s="79"/>
      <c r="CV917" s="79"/>
      <c r="CW917" s="79"/>
      <c r="CX917" s="79"/>
    </row>
    <row r="918" spans="1:102" s="148" customFormat="1" ht="25.9" customHeight="1">
      <c r="A918" s="30"/>
      <c r="B918" s="107" t="s">
        <v>738</v>
      </c>
      <c r="C918" s="75"/>
      <c r="D918" s="6"/>
      <c r="E918" s="6"/>
      <c r="F918" s="6"/>
      <c r="G918" s="140"/>
      <c r="H918" s="140"/>
      <c r="I918" s="140"/>
      <c r="J918" s="79"/>
      <c r="K918" s="79"/>
      <c r="L918" s="79"/>
      <c r="M918" s="79"/>
      <c r="N918" s="79"/>
      <c r="O918" s="79"/>
      <c r="P918" s="79"/>
      <c r="Q918" s="79"/>
      <c r="R918" s="79"/>
      <c r="S918" s="79"/>
      <c r="T918" s="79"/>
      <c r="U918" s="79"/>
      <c r="V918" s="79"/>
      <c r="W918" s="79"/>
      <c r="X918" s="79"/>
      <c r="Y918" s="79"/>
      <c r="Z918" s="79"/>
      <c r="AA918" s="79"/>
      <c r="AB918" s="79"/>
      <c r="AC918" s="79"/>
      <c r="AD918" s="79"/>
      <c r="AE918" s="79"/>
      <c r="AF918" s="79"/>
      <c r="AG918" s="79"/>
      <c r="AH918" s="79"/>
      <c r="AI918" s="79"/>
      <c r="AJ918" s="79"/>
      <c r="AK918" s="79"/>
      <c r="AL918" s="79"/>
      <c r="AM918" s="79"/>
      <c r="AN918" s="79"/>
      <c r="AO918" s="79"/>
      <c r="AP918" s="79"/>
      <c r="AQ918" s="79"/>
      <c r="AR918" s="79"/>
      <c r="AS918" s="79"/>
      <c r="AT918" s="79"/>
      <c r="AU918" s="79"/>
      <c r="AV918" s="79"/>
      <c r="AW918" s="79"/>
      <c r="AX918" s="79"/>
      <c r="AY918" s="79"/>
      <c r="AZ918" s="79"/>
      <c r="BA918" s="79"/>
      <c r="BB918" s="79"/>
      <c r="BC918" s="79"/>
      <c r="BD918" s="79"/>
      <c r="BE918" s="79"/>
      <c r="BF918" s="79"/>
      <c r="BG918" s="79"/>
      <c r="BH918" s="79"/>
      <c r="BI918" s="79"/>
      <c r="BJ918" s="79"/>
      <c r="BK918" s="79"/>
      <c r="BL918" s="79"/>
      <c r="BM918" s="79"/>
      <c r="BN918" s="79"/>
      <c r="BO918" s="79"/>
      <c r="BP918" s="79"/>
      <c r="BQ918" s="79"/>
      <c r="BR918" s="79"/>
      <c r="BS918" s="79"/>
      <c r="BT918" s="79"/>
      <c r="BU918" s="79"/>
      <c r="BV918" s="79"/>
      <c r="BW918" s="79"/>
      <c r="BX918" s="79"/>
      <c r="BY918" s="79"/>
      <c r="BZ918" s="79"/>
      <c r="CA918" s="79"/>
      <c r="CB918" s="79"/>
      <c r="CC918" s="79"/>
      <c r="CD918" s="79"/>
      <c r="CE918" s="79"/>
      <c r="CF918" s="79"/>
      <c r="CG918" s="79"/>
      <c r="CH918" s="79"/>
      <c r="CI918" s="79"/>
      <c r="CJ918" s="79"/>
      <c r="CK918" s="79"/>
      <c r="CL918" s="79"/>
      <c r="CM918" s="79"/>
      <c r="CN918" s="79"/>
      <c r="CO918" s="79"/>
      <c r="CP918" s="79"/>
      <c r="CQ918" s="79"/>
      <c r="CR918" s="79"/>
      <c r="CS918" s="79"/>
      <c r="CT918" s="79"/>
      <c r="CU918" s="79"/>
      <c r="CV918" s="79"/>
      <c r="CW918" s="79"/>
      <c r="CX918" s="79"/>
    </row>
    <row r="919" spans="1:102" s="148" customFormat="1" ht="15" customHeight="1">
      <c r="A919" s="30" t="s">
        <v>114</v>
      </c>
      <c r="B919" s="30" t="s">
        <v>441</v>
      </c>
      <c r="C919" s="75" t="s">
        <v>103</v>
      </c>
      <c r="D919" s="6">
        <v>72</v>
      </c>
      <c r="E919" s="6"/>
      <c r="F919" s="81">
        <f>D919*E919</f>
        <v>0</v>
      </c>
      <c r="G919" s="140"/>
      <c r="H919" s="140"/>
      <c r="I919" s="140"/>
      <c r="J919" s="79"/>
      <c r="K919" s="79"/>
      <c r="L919" s="79"/>
      <c r="M919" s="79"/>
      <c r="N919" s="79"/>
      <c r="O919" s="79"/>
      <c r="P919" s="79"/>
      <c r="Q919" s="79"/>
      <c r="R919" s="79"/>
      <c r="S919" s="79"/>
      <c r="T919" s="79"/>
      <c r="U919" s="79"/>
      <c r="V919" s="79"/>
      <c r="W919" s="79"/>
      <c r="X919" s="79"/>
      <c r="Y919" s="79"/>
      <c r="Z919" s="79"/>
      <c r="AA919" s="79"/>
      <c r="AB919" s="79"/>
      <c r="AC919" s="79"/>
      <c r="AD919" s="79"/>
      <c r="AE919" s="79"/>
      <c r="AF919" s="79"/>
      <c r="AG919" s="79"/>
      <c r="AH919" s="79"/>
      <c r="AI919" s="79"/>
      <c r="AJ919" s="79"/>
      <c r="AK919" s="79"/>
      <c r="AL919" s="79"/>
      <c r="AM919" s="79"/>
      <c r="AN919" s="79"/>
      <c r="AO919" s="79"/>
      <c r="AP919" s="79"/>
      <c r="AQ919" s="79"/>
      <c r="AR919" s="79"/>
      <c r="AS919" s="79"/>
      <c r="AT919" s="79"/>
      <c r="AU919" s="79"/>
      <c r="AV919" s="79"/>
      <c r="AW919" s="79"/>
      <c r="AX919" s="79"/>
      <c r="AY919" s="79"/>
      <c r="AZ919" s="79"/>
      <c r="BA919" s="79"/>
      <c r="BB919" s="79"/>
      <c r="BC919" s="79"/>
      <c r="BD919" s="79"/>
      <c r="BE919" s="79"/>
      <c r="BF919" s="79"/>
      <c r="BG919" s="79"/>
      <c r="BH919" s="79"/>
      <c r="BI919" s="79"/>
      <c r="BJ919" s="79"/>
      <c r="BK919" s="79"/>
      <c r="BL919" s="79"/>
      <c r="BM919" s="79"/>
      <c r="BN919" s="79"/>
      <c r="BO919" s="79"/>
      <c r="BP919" s="79"/>
      <c r="BQ919" s="79"/>
      <c r="BR919" s="79"/>
      <c r="BS919" s="79"/>
      <c r="BT919" s="79"/>
      <c r="BU919" s="79"/>
      <c r="BV919" s="79"/>
      <c r="BW919" s="79"/>
      <c r="BX919" s="79"/>
      <c r="BY919" s="79"/>
      <c r="BZ919" s="79"/>
      <c r="CA919" s="79"/>
      <c r="CB919" s="79"/>
      <c r="CC919" s="79"/>
      <c r="CD919" s="79"/>
      <c r="CE919" s="79"/>
      <c r="CF919" s="79"/>
      <c r="CG919" s="79"/>
      <c r="CH919" s="79"/>
      <c r="CI919" s="79"/>
      <c r="CJ919" s="79"/>
      <c r="CK919" s="79"/>
      <c r="CL919" s="79"/>
      <c r="CM919" s="79"/>
      <c r="CN919" s="79"/>
      <c r="CO919" s="79"/>
      <c r="CP919" s="79"/>
      <c r="CQ919" s="79"/>
      <c r="CR919" s="79"/>
      <c r="CS919" s="79"/>
      <c r="CT919" s="79"/>
      <c r="CU919" s="79"/>
      <c r="CV919" s="79"/>
      <c r="CW919" s="79"/>
      <c r="CX919" s="79"/>
    </row>
    <row r="920" spans="1:102" s="148" customFormat="1" ht="15" customHeight="1">
      <c r="A920" s="30" t="s">
        <v>116</v>
      </c>
      <c r="B920" s="30" t="s">
        <v>445</v>
      </c>
      <c r="C920" s="75" t="s">
        <v>103</v>
      </c>
      <c r="D920" s="6">
        <v>1</v>
      </c>
      <c r="E920" s="6"/>
      <c r="F920" s="81">
        <f>D920*E920</f>
        <v>0</v>
      </c>
      <c r="G920" s="140"/>
      <c r="H920" s="140"/>
      <c r="I920" s="140"/>
      <c r="J920" s="79"/>
      <c r="K920" s="79"/>
      <c r="L920" s="79"/>
      <c r="M920" s="79"/>
      <c r="N920" s="79"/>
      <c r="O920" s="79"/>
      <c r="P920" s="79"/>
      <c r="Q920" s="79"/>
      <c r="R920" s="79"/>
      <c r="S920" s="79"/>
      <c r="T920" s="79"/>
      <c r="U920" s="79"/>
      <c r="V920" s="79"/>
      <c r="W920" s="79"/>
      <c r="X920" s="79"/>
      <c r="Y920" s="79"/>
      <c r="Z920" s="79"/>
      <c r="AA920" s="79"/>
      <c r="AB920" s="79"/>
      <c r="AC920" s="79"/>
      <c r="AD920" s="79"/>
      <c r="AE920" s="79"/>
      <c r="AF920" s="79"/>
      <c r="AG920" s="79"/>
      <c r="AH920" s="79"/>
      <c r="AI920" s="79"/>
      <c r="AJ920" s="79"/>
      <c r="AK920" s="79"/>
      <c r="AL920" s="79"/>
      <c r="AM920" s="79"/>
      <c r="AN920" s="79"/>
      <c r="AO920" s="79"/>
      <c r="AP920" s="79"/>
      <c r="AQ920" s="79"/>
      <c r="AR920" s="79"/>
      <c r="AS920" s="79"/>
      <c r="AT920" s="79"/>
      <c r="AU920" s="79"/>
      <c r="AV920" s="79"/>
      <c r="AW920" s="79"/>
      <c r="AX920" s="79"/>
      <c r="AY920" s="79"/>
      <c r="AZ920" s="79"/>
      <c r="BA920" s="79"/>
      <c r="BB920" s="79"/>
      <c r="BC920" s="79"/>
      <c r="BD920" s="79"/>
      <c r="BE920" s="79"/>
      <c r="BF920" s="79"/>
      <c r="BG920" s="79"/>
      <c r="BH920" s="79"/>
      <c r="BI920" s="79"/>
      <c r="BJ920" s="79"/>
      <c r="BK920" s="79"/>
      <c r="BL920" s="79"/>
      <c r="BM920" s="79"/>
      <c r="BN920" s="79"/>
      <c r="BO920" s="79"/>
      <c r="BP920" s="79"/>
      <c r="BQ920" s="79"/>
      <c r="BR920" s="79"/>
      <c r="BS920" s="79"/>
      <c r="BT920" s="79"/>
      <c r="BU920" s="79"/>
      <c r="BV920" s="79"/>
      <c r="BW920" s="79"/>
      <c r="BX920" s="79"/>
      <c r="BY920" s="79"/>
      <c r="BZ920" s="79"/>
      <c r="CA920" s="79"/>
      <c r="CB920" s="79"/>
      <c r="CC920" s="79"/>
      <c r="CD920" s="79"/>
      <c r="CE920" s="79"/>
      <c r="CF920" s="79"/>
      <c r="CG920" s="79"/>
      <c r="CH920" s="79"/>
      <c r="CI920" s="79"/>
      <c r="CJ920" s="79"/>
      <c r="CK920" s="79"/>
      <c r="CL920" s="79"/>
      <c r="CM920" s="79"/>
      <c r="CN920" s="79"/>
      <c r="CO920" s="79"/>
      <c r="CP920" s="79"/>
      <c r="CQ920" s="79"/>
      <c r="CR920" s="79"/>
      <c r="CS920" s="79"/>
      <c r="CT920" s="79"/>
      <c r="CU920" s="79"/>
      <c r="CV920" s="79"/>
      <c r="CW920" s="79"/>
      <c r="CX920" s="79"/>
    </row>
    <row r="921" spans="1:102" s="151" customFormat="1" ht="15" customHeight="1">
      <c r="A921" s="68"/>
      <c r="B921" s="76" t="s">
        <v>73</v>
      </c>
      <c r="C921" s="109"/>
      <c r="D921" s="5"/>
      <c r="E921" s="5"/>
      <c r="F921" s="5">
        <f>SUM(F919:F920)</f>
        <v>0</v>
      </c>
      <c r="G921" s="149"/>
      <c r="H921" s="149"/>
      <c r="I921" s="149"/>
      <c r="J921" s="150"/>
      <c r="K921" s="150"/>
      <c r="L921" s="150"/>
      <c r="M921" s="150"/>
      <c r="N921" s="150"/>
      <c r="O921" s="150"/>
      <c r="P921" s="150"/>
      <c r="Q921" s="150"/>
      <c r="R921" s="150"/>
      <c r="S921" s="150"/>
      <c r="T921" s="150"/>
      <c r="U921" s="150"/>
      <c r="V921" s="150"/>
      <c r="W921" s="150"/>
      <c r="X921" s="150"/>
      <c r="Y921" s="150"/>
      <c r="Z921" s="150"/>
      <c r="AA921" s="150"/>
      <c r="AB921" s="150"/>
      <c r="AC921" s="150"/>
      <c r="AD921" s="150"/>
      <c r="AE921" s="150"/>
      <c r="AF921" s="150"/>
      <c r="AG921" s="150"/>
      <c r="AH921" s="150"/>
      <c r="AI921" s="150"/>
      <c r="AJ921" s="150"/>
      <c r="AK921" s="150"/>
      <c r="AL921" s="150"/>
      <c r="AM921" s="150"/>
      <c r="AN921" s="150"/>
      <c r="AO921" s="150"/>
      <c r="AP921" s="150"/>
      <c r="AQ921" s="150"/>
      <c r="AR921" s="150"/>
      <c r="AS921" s="150"/>
      <c r="AT921" s="150"/>
      <c r="AU921" s="150"/>
      <c r="AV921" s="150"/>
      <c r="AW921" s="150"/>
      <c r="AX921" s="150"/>
      <c r="AY921" s="150"/>
      <c r="AZ921" s="150"/>
      <c r="BA921" s="150"/>
      <c r="BB921" s="150"/>
      <c r="BC921" s="150"/>
      <c r="BD921" s="150"/>
      <c r="BE921" s="150"/>
      <c r="BF921" s="150"/>
      <c r="BG921" s="150"/>
      <c r="BH921" s="150"/>
      <c r="BI921" s="150"/>
      <c r="BJ921" s="150"/>
      <c r="BK921" s="150"/>
      <c r="BL921" s="150"/>
      <c r="BM921" s="150"/>
      <c r="BN921" s="150"/>
      <c r="BO921" s="150"/>
      <c r="BP921" s="150"/>
      <c r="BQ921" s="150"/>
      <c r="BR921" s="150"/>
      <c r="BS921" s="150"/>
      <c r="BT921" s="150"/>
      <c r="BU921" s="150"/>
      <c r="BV921" s="150"/>
      <c r="BW921" s="150"/>
      <c r="BX921" s="150"/>
      <c r="BY921" s="150"/>
      <c r="BZ921" s="150"/>
      <c r="CA921" s="150"/>
      <c r="CB921" s="150"/>
      <c r="CC921" s="150"/>
      <c r="CD921" s="150"/>
      <c r="CE921" s="150"/>
      <c r="CF921" s="150"/>
      <c r="CG921" s="150"/>
      <c r="CH921" s="150"/>
      <c r="CI921" s="150"/>
      <c r="CJ921" s="150"/>
      <c r="CK921" s="150"/>
      <c r="CL921" s="150"/>
      <c r="CM921" s="150"/>
      <c r="CN921" s="150"/>
      <c r="CO921" s="150"/>
      <c r="CP921" s="150"/>
      <c r="CQ921" s="150"/>
      <c r="CR921" s="150"/>
      <c r="CS921" s="150"/>
      <c r="CT921" s="150"/>
      <c r="CU921" s="150"/>
      <c r="CV921" s="150"/>
      <c r="CW921" s="150"/>
      <c r="CX921" s="150"/>
    </row>
    <row r="922" spans="1:102" s="6" customFormat="1" ht="30" customHeight="1">
      <c r="A922" s="67">
        <v>2</v>
      </c>
      <c r="B922" s="67" t="s">
        <v>646</v>
      </c>
      <c r="C922" s="48"/>
      <c r="D922" s="49"/>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c r="AR922" s="31"/>
      <c r="AS922" s="31"/>
      <c r="AT922" s="31"/>
      <c r="AU922" s="31"/>
      <c r="AV922" s="31"/>
      <c r="AW922" s="31"/>
      <c r="AX922" s="31"/>
      <c r="AY922" s="31"/>
      <c r="AZ922" s="31"/>
      <c r="BA922" s="31"/>
      <c r="BB922" s="31"/>
      <c r="BC922" s="31"/>
      <c r="BD922" s="31"/>
      <c r="BE922" s="31"/>
      <c r="BF922" s="31"/>
      <c r="BG922" s="31"/>
      <c r="BH922" s="31"/>
      <c r="BI922" s="31"/>
      <c r="BJ922" s="31"/>
      <c r="BK922" s="31"/>
      <c r="BL922" s="31"/>
      <c r="BM922" s="31"/>
      <c r="BN922" s="31"/>
      <c r="BO922" s="31"/>
      <c r="BP922" s="31"/>
      <c r="BQ922" s="31"/>
      <c r="BR922" s="31"/>
      <c r="BS922" s="31"/>
      <c r="BT922" s="31"/>
      <c r="BU922" s="31"/>
      <c r="BV922" s="31"/>
      <c r="BW922" s="31"/>
      <c r="BX922" s="31"/>
      <c r="BY922" s="31"/>
      <c r="BZ922" s="31"/>
      <c r="CA922" s="31"/>
      <c r="CB922" s="31"/>
      <c r="CC922" s="31"/>
      <c r="CD922" s="31"/>
      <c r="CE922" s="31"/>
      <c r="CF922" s="31"/>
      <c r="CG922" s="31"/>
      <c r="CH922" s="31"/>
      <c r="CI922" s="31"/>
      <c r="CJ922" s="31"/>
      <c r="CK922" s="31"/>
      <c r="CL922" s="31"/>
      <c r="CM922" s="31"/>
      <c r="CN922" s="31"/>
      <c r="CO922" s="31"/>
      <c r="CP922" s="31"/>
      <c r="CQ922" s="31"/>
      <c r="CR922" s="31"/>
      <c r="CS922" s="31"/>
      <c r="CT922" s="31"/>
      <c r="CU922" s="31"/>
      <c r="CV922" s="31"/>
      <c r="CW922" s="31"/>
      <c r="CX922" s="31"/>
    </row>
    <row r="923" spans="1:102" s="64" customFormat="1" ht="15" customHeight="1">
      <c r="A923" s="67" t="s">
        <v>84</v>
      </c>
      <c r="B923" s="68" t="s">
        <v>450</v>
      </c>
      <c r="C923" s="48"/>
      <c r="D923" s="49"/>
      <c r="E923" s="49"/>
      <c r="F923" s="65"/>
    </row>
    <row r="924" spans="1:102" s="31" customFormat="1" ht="15" customHeight="1">
      <c r="A924" s="67" t="s">
        <v>132</v>
      </c>
      <c r="B924" s="67" t="s">
        <v>451</v>
      </c>
      <c r="C924" s="75"/>
      <c r="D924" s="6"/>
      <c r="E924" s="6"/>
      <c r="F924" s="6"/>
    </row>
    <row r="925" spans="1:102" s="31" customFormat="1" ht="71.45" customHeight="1">
      <c r="A925" s="30"/>
      <c r="B925" s="30" t="s">
        <v>452</v>
      </c>
      <c r="C925" s="75"/>
      <c r="D925" s="6"/>
      <c r="E925" s="6"/>
      <c r="F925" s="6"/>
    </row>
    <row r="926" spans="1:102" s="31" customFormat="1" ht="15" customHeight="1">
      <c r="A926" s="30" t="s">
        <v>739</v>
      </c>
      <c r="B926" s="30" t="s">
        <v>740</v>
      </c>
      <c r="C926" s="75" t="s">
        <v>103</v>
      </c>
      <c r="D926" s="6">
        <v>5</v>
      </c>
      <c r="E926" s="6"/>
      <c r="F926" s="81">
        <f t="shared" ref="F926" si="38">D926*E926</f>
        <v>0</v>
      </c>
    </row>
    <row r="927" spans="1:102" s="64" customFormat="1" ht="15" customHeight="1">
      <c r="A927" s="68"/>
      <c r="B927" s="76" t="s">
        <v>97</v>
      </c>
      <c r="C927" s="109"/>
      <c r="D927" s="5"/>
      <c r="E927" s="5"/>
      <c r="F927" s="5">
        <f>SUM(F926:F926)</f>
        <v>0</v>
      </c>
    </row>
    <row r="928" spans="1:102" s="64" customFormat="1" ht="15" customHeight="1">
      <c r="A928" s="68"/>
      <c r="C928" s="77"/>
      <c r="D928" s="5"/>
      <c r="E928" s="6"/>
      <c r="F928" s="6"/>
    </row>
    <row r="929" spans="1:102" s="6" customFormat="1" ht="15" customHeight="1">
      <c r="A929" s="67"/>
      <c r="B929" s="67"/>
      <c r="C929" s="75"/>
      <c r="D929" s="5"/>
      <c r="G929" s="80"/>
      <c r="H929" s="80"/>
      <c r="I929" s="80"/>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c r="AR929" s="31"/>
      <c r="AS929" s="31"/>
      <c r="AT929" s="31"/>
      <c r="AU929" s="31"/>
      <c r="AV929" s="31"/>
      <c r="AW929" s="31"/>
      <c r="AX929" s="31"/>
      <c r="AY929" s="31"/>
      <c r="AZ929" s="31"/>
      <c r="BA929" s="31"/>
      <c r="BB929" s="31"/>
      <c r="BC929" s="31"/>
      <c r="BD929" s="31"/>
      <c r="BE929" s="31"/>
      <c r="BF929" s="31"/>
      <c r="BG929" s="31"/>
      <c r="BH929" s="31"/>
      <c r="BI929" s="31"/>
      <c r="BJ929" s="31"/>
      <c r="BK929" s="31"/>
      <c r="BL929" s="31"/>
      <c r="BM929" s="31"/>
      <c r="BN929" s="31"/>
      <c r="BO929" s="31"/>
      <c r="BP929" s="31"/>
      <c r="BQ929" s="31"/>
      <c r="BR929" s="31"/>
      <c r="BS929" s="31"/>
      <c r="BT929" s="31"/>
      <c r="BU929" s="31"/>
      <c r="BV929" s="31"/>
      <c r="BW929" s="31"/>
      <c r="BX929" s="31"/>
      <c r="BY929" s="31"/>
      <c r="BZ929" s="31"/>
      <c r="CA929" s="31"/>
      <c r="CB929" s="31"/>
      <c r="CC929" s="31"/>
      <c r="CD929" s="31"/>
      <c r="CE929" s="31"/>
      <c r="CF929" s="31"/>
      <c r="CG929" s="31"/>
      <c r="CH929" s="31"/>
      <c r="CI929" s="31"/>
      <c r="CJ929" s="31"/>
      <c r="CK929" s="31"/>
      <c r="CL929" s="31"/>
      <c r="CM929" s="31"/>
      <c r="CN929" s="31"/>
      <c r="CO929" s="31"/>
      <c r="CP929" s="31"/>
      <c r="CQ929" s="31"/>
      <c r="CR929" s="31"/>
      <c r="CS929" s="31"/>
      <c r="CT929" s="31"/>
      <c r="CU929" s="31"/>
      <c r="CV929" s="31"/>
      <c r="CW929" s="31"/>
      <c r="CX929" s="31"/>
    </row>
    <row r="930" spans="1:102" s="89" customFormat="1" ht="15" customHeight="1">
      <c r="A930" s="101"/>
      <c r="B930" s="102" t="s">
        <v>480</v>
      </c>
      <c r="C930" s="103"/>
      <c r="D930" s="104"/>
      <c r="E930" s="105"/>
      <c r="F930" s="105">
        <f>F911+F921+F927</f>
        <v>0</v>
      </c>
      <c r="G930" s="90"/>
      <c r="H930" s="90"/>
      <c r="I930" s="90"/>
      <c r="J930" s="90"/>
      <c r="K930" s="90"/>
      <c r="L930" s="90"/>
      <c r="M930" s="90"/>
      <c r="N930" s="90"/>
      <c r="O930" s="90"/>
      <c r="P930" s="90"/>
      <c r="Q930" s="90"/>
      <c r="R930" s="90"/>
      <c r="S930" s="90"/>
      <c r="T930" s="90"/>
      <c r="U930" s="90"/>
      <c r="V930" s="90"/>
      <c r="W930" s="90"/>
      <c r="X930" s="90"/>
      <c r="Y930" s="90"/>
      <c r="Z930" s="90"/>
      <c r="AA930" s="90"/>
      <c r="AB930" s="90"/>
      <c r="AC930" s="90"/>
      <c r="AD930" s="90"/>
      <c r="AE930" s="90"/>
      <c r="AF930" s="90"/>
      <c r="AG930" s="90"/>
      <c r="AH930" s="90"/>
      <c r="AI930" s="90"/>
      <c r="AJ930" s="90"/>
      <c r="AK930" s="90"/>
      <c r="AL930" s="90"/>
      <c r="AM930" s="90"/>
      <c r="AN930" s="90"/>
      <c r="AO930" s="90"/>
      <c r="AP930" s="90"/>
      <c r="AQ930" s="90"/>
      <c r="AR930" s="90"/>
      <c r="AS930" s="90"/>
      <c r="AT930" s="90"/>
      <c r="AU930" s="90"/>
      <c r="AV930" s="90"/>
      <c r="AW930" s="90"/>
      <c r="AX930" s="90"/>
      <c r="AY930" s="90"/>
      <c r="AZ930" s="90"/>
      <c r="BA930" s="90"/>
      <c r="BB930" s="90"/>
      <c r="BC930" s="90"/>
      <c r="BD930" s="90"/>
      <c r="BE930" s="90"/>
      <c r="BF930" s="90"/>
      <c r="BG930" s="90"/>
      <c r="BH930" s="90"/>
      <c r="BI930" s="90"/>
      <c r="BJ930" s="90"/>
      <c r="BK930" s="90"/>
      <c r="BL930" s="90"/>
      <c r="BM930" s="90"/>
      <c r="BN930" s="90"/>
      <c r="BO930" s="90"/>
      <c r="BP930" s="90"/>
      <c r="BQ930" s="90"/>
      <c r="BR930" s="90"/>
      <c r="BS930" s="90"/>
      <c r="BT930" s="90"/>
      <c r="BU930" s="90"/>
      <c r="BV930" s="90"/>
      <c r="BW930" s="90"/>
      <c r="BX930" s="90"/>
      <c r="BY930" s="90"/>
      <c r="BZ930" s="90"/>
      <c r="CA930" s="90"/>
      <c r="CB930" s="90"/>
      <c r="CC930" s="90"/>
      <c r="CD930" s="90"/>
      <c r="CE930" s="90"/>
      <c r="CF930" s="90"/>
      <c r="CG930" s="90"/>
      <c r="CH930" s="90"/>
      <c r="CI930" s="90"/>
      <c r="CJ930" s="90"/>
      <c r="CK930" s="90"/>
      <c r="CL930" s="90"/>
      <c r="CM930" s="90"/>
      <c r="CN930" s="90"/>
      <c r="CO930" s="90"/>
      <c r="CP930" s="90"/>
      <c r="CQ930" s="90"/>
      <c r="CR930" s="90"/>
      <c r="CS930" s="90"/>
      <c r="CT930" s="90"/>
      <c r="CU930" s="90"/>
      <c r="CV930" s="90"/>
      <c r="CW930" s="90"/>
      <c r="CX930" s="90"/>
    </row>
    <row r="931" spans="1:102" s="66" customFormat="1" ht="16.5" customHeight="1">
      <c r="A931" s="62"/>
      <c r="B931" s="61"/>
      <c r="C931" s="58"/>
      <c r="D931" s="49"/>
      <c r="E931" s="49"/>
      <c r="F931" s="65"/>
    </row>
    <row r="932" spans="1:102" s="52" customFormat="1" ht="19.899999999999999" customHeight="1">
      <c r="A932" s="162" t="s">
        <v>741</v>
      </c>
      <c r="B932" s="162"/>
      <c r="C932" s="162"/>
      <c r="D932" s="162"/>
      <c r="E932" s="162"/>
      <c r="F932" s="162"/>
    </row>
    <row r="933" spans="1:102" s="31" customFormat="1" ht="15" customHeight="1">
      <c r="A933" s="152"/>
      <c r="B933" s="142"/>
      <c r="C933" s="143"/>
      <c r="D933" s="144"/>
      <c r="E933" s="145"/>
      <c r="F933" s="146"/>
    </row>
    <row r="934" spans="1:102" s="6" customFormat="1" ht="15" customHeight="1">
      <c r="A934" s="67">
        <v>1</v>
      </c>
      <c r="B934" s="68" t="s">
        <v>742</v>
      </c>
      <c r="C934" s="48"/>
      <c r="D934" s="49"/>
      <c r="G934" s="80"/>
      <c r="H934" s="80"/>
      <c r="I934" s="80"/>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c r="AR934" s="31"/>
      <c r="AS934" s="31"/>
      <c r="AT934" s="31"/>
      <c r="AU934" s="31"/>
      <c r="AV934" s="31"/>
      <c r="AW934" s="31"/>
      <c r="AX934" s="31"/>
      <c r="AY934" s="31"/>
      <c r="AZ934" s="31"/>
      <c r="BA934" s="31"/>
      <c r="BB934" s="31"/>
      <c r="BC934" s="31"/>
      <c r="BD934" s="31"/>
      <c r="BE934" s="31"/>
      <c r="BF934" s="31"/>
      <c r="BG934" s="31"/>
      <c r="BH934" s="31"/>
      <c r="BI934" s="31"/>
      <c r="BJ934" s="31"/>
      <c r="BK934" s="31"/>
      <c r="BL934" s="31"/>
      <c r="BM934" s="31"/>
      <c r="BN934" s="31"/>
      <c r="BO934" s="31"/>
      <c r="BP934" s="31"/>
      <c r="BQ934" s="31"/>
      <c r="BR934" s="31"/>
      <c r="BS934" s="31"/>
      <c r="BT934" s="31"/>
      <c r="BU934" s="31"/>
      <c r="BV934" s="31"/>
      <c r="BW934" s="31"/>
      <c r="BX934" s="31"/>
      <c r="BY934" s="31"/>
      <c r="BZ934" s="31"/>
      <c r="CA934" s="31"/>
      <c r="CB934" s="31"/>
      <c r="CC934" s="31"/>
      <c r="CD934" s="31"/>
      <c r="CE934" s="31"/>
      <c r="CF934" s="31"/>
      <c r="CG934" s="31"/>
      <c r="CH934" s="31"/>
      <c r="CI934" s="31"/>
      <c r="CJ934" s="31"/>
      <c r="CK934" s="31"/>
      <c r="CL934" s="31"/>
      <c r="CM934" s="31"/>
      <c r="CN934" s="31"/>
      <c r="CO934" s="31"/>
      <c r="CP934" s="31"/>
      <c r="CQ934" s="31"/>
      <c r="CR934" s="31"/>
      <c r="CS934" s="31"/>
      <c r="CT934" s="31"/>
      <c r="CU934" s="31"/>
      <c r="CV934" s="31"/>
      <c r="CW934" s="31"/>
      <c r="CX934" s="31"/>
    </row>
    <row r="935" spans="1:102" s="64" customFormat="1" ht="15" customHeight="1">
      <c r="A935" s="68" t="s">
        <v>36</v>
      </c>
      <c r="B935" s="67" t="s">
        <v>743</v>
      </c>
      <c r="C935" s="63"/>
      <c r="D935" s="5"/>
      <c r="E935" s="5"/>
      <c r="F935" s="5"/>
    </row>
    <row r="936" spans="1:102" s="31" customFormat="1" ht="15" customHeight="1">
      <c r="A936" s="68" t="s">
        <v>114</v>
      </c>
      <c r="B936" s="67" t="s">
        <v>654</v>
      </c>
      <c r="C936" s="48"/>
      <c r="D936" s="5"/>
      <c r="E936" s="6"/>
      <c r="F936" s="6"/>
    </row>
    <row r="937" spans="1:102" s="6" customFormat="1" ht="15" customHeight="1">
      <c r="A937" s="58" t="s">
        <v>684</v>
      </c>
      <c r="B937" s="30" t="s">
        <v>744</v>
      </c>
      <c r="C937" s="75" t="s">
        <v>54</v>
      </c>
      <c r="D937" s="6">
        <f>0.15*2.2*(9.78+9)</f>
        <v>6.1974000000000009</v>
      </c>
      <c r="F937" s="6">
        <f>E937*D937</f>
        <v>0</v>
      </c>
      <c r="G937" s="80"/>
      <c r="H937" s="80"/>
      <c r="I937" s="80"/>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c r="AR937" s="31"/>
      <c r="AS937" s="31"/>
      <c r="AT937" s="31"/>
      <c r="AU937" s="31"/>
      <c r="AV937" s="31"/>
      <c r="AW937" s="31"/>
      <c r="AX937" s="31"/>
      <c r="AY937" s="31"/>
      <c r="AZ937" s="31"/>
      <c r="BA937" s="31"/>
      <c r="BB937" s="31"/>
      <c r="BC937" s="31"/>
      <c r="BD937" s="31"/>
      <c r="BE937" s="31"/>
      <c r="BF937" s="31"/>
      <c r="BG937" s="31"/>
      <c r="BH937" s="31"/>
      <c r="BI937" s="31"/>
      <c r="BJ937" s="31"/>
      <c r="BK937" s="31"/>
      <c r="BL937" s="31"/>
      <c r="BM937" s="31"/>
      <c r="BN937" s="31"/>
      <c r="BO937" s="31"/>
      <c r="BP937" s="31"/>
      <c r="BQ937" s="31"/>
      <c r="BR937" s="31"/>
      <c r="BS937" s="31"/>
      <c r="BT937" s="31"/>
      <c r="BU937" s="31"/>
      <c r="BV937" s="31"/>
      <c r="BW937" s="31"/>
      <c r="BX937" s="31"/>
      <c r="BY937" s="31"/>
      <c r="BZ937" s="31"/>
      <c r="CA937" s="31"/>
      <c r="CB937" s="31"/>
      <c r="CC937" s="31"/>
      <c r="CD937" s="31"/>
      <c r="CE937" s="31"/>
      <c r="CF937" s="31"/>
      <c r="CG937" s="31"/>
      <c r="CH937" s="31"/>
      <c r="CI937" s="31"/>
      <c r="CJ937" s="31"/>
      <c r="CK937" s="31"/>
      <c r="CL937" s="31"/>
      <c r="CM937" s="31"/>
      <c r="CN937" s="31"/>
      <c r="CO937" s="31"/>
      <c r="CP937" s="31"/>
      <c r="CQ937" s="31"/>
      <c r="CR937" s="31"/>
      <c r="CS937" s="31"/>
      <c r="CT937" s="31"/>
      <c r="CU937" s="31"/>
      <c r="CV937" s="31"/>
      <c r="CW937" s="31"/>
      <c r="CX937" s="31"/>
    </row>
    <row r="938" spans="1:102" s="31" customFormat="1" ht="30" customHeight="1">
      <c r="A938" s="58" t="s">
        <v>685</v>
      </c>
      <c r="B938" s="30" t="s">
        <v>745</v>
      </c>
      <c r="C938" s="75" t="s">
        <v>54</v>
      </c>
      <c r="D938" s="6">
        <f>2.3*(0.25*0.25*6)</f>
        <v>0.86249999999999993</v>
      </c>
      <c r="E938" s="6"/>
      <c r="F938" s="6">
        <f t="shared" ref="F938" si="39">+E938*D938</f>
        <v>0</v>
      </c>
    </row>
    <row r="939" spans="1:102" s="31" customFormat="1" ht="30" customHeight="1">
      <c r="A939" s="58" t="s">
        <v>746</v>
      </c>
      <c r="B939" s="30" t="s">
        <v>747</v>
      </c>
      <c r="C939" s="75" t="s">
        <v>54</v>
      </c>
      <c r="D939" s="6">
        <f>0.25*0.05*(9.78+9)</f>
        <v>0.23475000000000001</v>
      </c>
      <c r="E939" s="6"/>
      <c r="F939" s="6">
        <f>E939*D939</f>
        <v>0</v>
      </c>
    </row>
    <row r="940" spans="1:102" s="31" customFormat="1" ht="15" customHeight="1">
      <c r="A940" s="68" t="s">
        <v>116</v>
      </c>
      <c r="B940" s="67" t="s">
        <v>748</v>
      </c>
      <c r="C940" s="48"/>
      <c r="D940" s="5"/>
      <c r="E940" s="6"/>
      <c r="F940" s="6"/>
    </row>
    <row r="941" spans="1:102" s="31" customFormat="1" ht="15" customHeight="1">
      <c r="A941" s="58" t="s">
        <v>686</v>
      </c>
      <c r="B941" s="30" t="s">
        <v>749</v>
      </c>
      <c r="C941" s="75" t="s">
        <v>47</v>
      </c>
      <c r="D941" s="6">
        <f>2.3*2*(9.78+9)</f>
        <v>86.388000000000005</v>
      </c>
      <c r="E941" s="6"/>
      <c r="F941" s="6">
        <f t="shared" ref="F941" si="40">+E941*D941</f>
        <v>0</v>
      </c>
    </row>
    <row r="942" spans="1:102" s="31" customFormat="1" ht="15" customHeight="1">
      <c r="A942" s="68" t="s">
        <v>521</v>
      </c>
      <c r="B942" s="67" t="s">
        <v>750</v>
      </c>
      <c r="C942" s="48"/>
      <c r="D942" s="5"/>
      <c r="E942" s="6"/>
      <c r="F942" s="6"/>
    </row>
    <row r="943" spans="1:102" s="31" customFormat="1" ht="15" customHeight="1">
      <c r="A943" s="58" t="s">
        <v>751</v>
      </c>
      <c r="B943" s="30" t="s">
        <v>752</v>
      </c>
      <c r="C943" s="75" t="s">
        <v>103</v>
      </c>
      <c r="D943" s="6">
        <f>(9.78+9)</f>
        <v>18.78</v>
      </c>
      <c r="E943" s="6"/>
      <c r="F943" s="6">
        <f>+E943*D943</f>
        <v>0</v>
      </c>
    </row>
    <row r="944" spans="1:102" s="31" customFormat="1" ht="15" customHeight="1">
      <c r="A944" s="68" t="s">
        <v>523</v>
      </c>
      <c r="B944" s="67" t="s">
        <v>753</v>
      </c>
      <c r="C944" s="48"/>
      <c r="D944" s="5"/>
      <c r="E944" s="6"/>
      <c r="F944" s="6"/>
    </row>
    <row r="945" spans="1:102" s="31" customFormat="1" ht="30" customHeight="1">
      <c r="A945" s="58" t="s">
        <v>754</v>
      </c>
      <c r="B945" s="30" t="s">
        <v>755</v>
      </c>
      <c r="C945" s="75" t="s">
        <v>47</v>
      </c>
      <c r="D945" s="6">
        <f>D941</f>
        <v>86.388000000000005</v>
      </c>
      <c r="E945" s="6"/>
      <c r="F945" s="6">
        <f>D945*E945</f>
        <v>0</v>
      </c>
    </row>
    <row r="946" spans="1:102" s="31" customFormat="1" ht="15" customHeight="1">
      <c r="A946" s="58" t="s">
        <v>756</v>
      </c>
      <c r="B946" s="30" t="s">
        <v>757</v>
      </c>
      <c r="C946" s="75" t="s">
        <v>47</v>
      </c>
      <c r="D946" s="6">
        <f>D941</f>
        <v>86.388000000000005</v>
      </c>
      <c r="E946" s="6"/>
      <c r="F946" s="6">
        <f t="shared" ref="F946" si="41">+E946*D946</f>
        <v>0</v>
      </c>
    </row>
    <row r="947" spans="1:102" s="6" customFormat="1" ht="15" customHeight="1">
      <c r="A947" s="68"/>
      <c r="B947" s="76" t="s">
        <v>73</v>
      </c>
      <c r="C947" s="77"/>
      <c r="D947" s="5"/>
      <c r="F947" s="5">
        <f>SUM(F937:F946)</f>
        <v>0</v>
      </c>
      <c r="G947" s="80"/>
      <c r="H947" s="80"/>
      <c r="I947" s="80"/>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c r="AR947" s="31"/>
      <c r="AS947" s="31"/>
      <c r="AT947" s="31"/>
      <c r="AU947" s="31"/>
      <c r="AV947" s="31"/>
      <c r="AW947" s="31"/>
      <c r="AX947" s="31"/>
      <c r="AY947" s="31"/>
      <c r="AZ947" s="31"/>
      <c r="BA947" s="31"/>
      <c r="BB947" s="31"/>
      <c r="BC947" s="31"/>
      <c r="BD947" s="31"/>
      <c r="BE947" s="31"/>
      <c r="BF947" s="31"/>
      <c r="BG947" s="31"/>
      <c r="BH947" s="31"/>
      <c r="BI947" s="31"/>
      <c r="BJ947" s="31"/>
      <c r="BK947" s="31"/>
      <c r="BL947" s="31"/>
      <c r="BM947" s="31"/>
      <c r="BN947" s="31"/>
      <c r="BO947" s="31"/>
      <c r="BP947" s="31"/>
      <c r="BQ947" s="31"/>
      <c r="BR947" s="31"/>
      <c r="BS947" s="31"/>
      <c r="BT947" s="31"/>
      <c r="BU947" s="31"/>
      <c r="BV947" s="31"/>
      <c r="BW947" s="31"/>
      <c r="BX947" s="31"/>
      <c r="BY947" s="31"/>
      <c r="BZ947" s="31"/>
      <c r="CA947" s="31"/>
      <c r="CB947" s="31"/>
      <c r="CC947" s="31"/>
      <c r="CD947" s="31"/>
      <c r="CE947" s="31"/>
      <c r="CF947" s="31"/>
      <c r="CG947" s="31"/>
      <c r="CH947" s="31"/>
      <c r="CI947" s="31"/>
      <c r="CJ947" s="31"/>
      <c r="CK947" s="31"/>
      <c r="CL947" s="31"/>
      <c r="CM947" s="31"/>
      <c r="CN947" s="31"/>
      <c r="CO947" s="31"/>
      <c r="CP947" s="31"/>
      <c r="CQ947" s="31"/>
      <c r="CR947" s="31"/>
      <c r="CS947" s="31"/>
      <c r="CT947" s="31"/>
      <c r="CU947" s="31"/>
      <c r="CV947" s="31"/>
      <c r="CW947" s="31"/>
      <c r="CX947" s="31"/>
    </row>
    <row r="948" spans="1:102" s="6" customFormat="1" ht="15" customHeight="1">
      <c r="A948" s="67"/>
      <c r="B948" s="67"/>
      <c r="C948" s="75"/>
      <c r="D948" s="5"/>
      <c r="G948" s="80"/>
      <c r="H948" s="80"/>
      <c r="I948" s="80"/>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c r="AR948" s="31"/>
      <c r="AS948" s="31"/>
      <c r="AT948" s="31"/>
      <c r="AU948" s="31"/>
      <c r="AV948" s="31"/>
      <c r="AW948" s="31"/>
      <c r="AX948" s="31"/>
      <c r="AY948" s="31"/>
      <c r="AZ948" s="31"/>
      <c r="BA948" s="31"/>
      <c r="BB948" s="31"/>
      <c r="BC948" s="31"/>
      <c r="BD948" s="31"/>
      <c r="BE948" s="31"/>
      <c r="BF948" s="31"/>
      <c r="BG948" s="31"/>
      <c r="BH948" s="31"/>
      <c r="BI948" s="31"/>
      <c r="BJ948" s="31"/>
      <c r="BK948" s="31"/>
      <c r="BL948" s="31"/>
      <c r="BM948" s="31"/>
      <c r="BN948" s="31"/>
      <c r="BO948" s="31"/>
      <c r="BP948" s="31"/>
      <c r="BQ948" s="31"/>
      <c r="BR948" s="31"/>
      <c r="BS948" s="31"/>
      <c r="BT948" s="31"/>
      <c r="BU948" s="31"/>
      <c r="BV948" s="31"/>
      <c r="BW948" s="31"/>
      <c r="BX948" s="31"/>
      <c r="BY948" s="31"/>
      <c r="BZ948" s="31"/>
      <c r="CA948" s="31"/>
      <c r="CB948" s="31"/>
      <c r="CC948" s="31"/>
      <c r="CD948" s="31"/>
      <c r="CE948" s="31"/>
      <c r="CF948" s="31"/>
      <c r="CG948" s="31"/>
      <c r="CH948" s="31"/>
      <c r="CI948" s="31"/>
      <c r="CJ948" s="31"/>
      <c r="CK948" s="31"/>
      <c r="CL948" s="31"/>
      <c r="CM948" s="31"/>
      <c r="CN948" s="31"/>
      <c r="CO948" s="31"/>
      <c r="CP948" s="31"/>
      <c r="CQ948" s="31"/>
      <c r="CR948" s="31"/>
      <c r="CS948" s="31"/>
      <c r="CT948" s="31"/>
      <c r="CU948" s="31"/>
      <c r="CV948" s="31"/>
      <c r="CW948" s="31"/>
      <c r="CX948" s="31"/>
    </row>
    <row r="949" spans="1:102" s="6" customFormat="1" ht="15" customHeight="1">
      <c r="A949" s="67">
        <v>2</v>
      </c>
      <c r="B949" s="68" t="s">
        <v>637</v>
      </c>
      <c r="C949" s="48"/>
      <c r="D949" s="49"/>
      <c r="G949" s="80"/>
      <c r="H949" s="80"/>
      <c r="I949" s="80"/>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c r="AR949" s="31"/>
      <c r="AS949" s="31"/>
      <c r="AT949" s="31"/>
      <c r="AU949" s="31"/>
      <c r="AV949" s="31"/>
      <c r="AW949" s="31"/>
      <c r="AX949" s="31"/>
      <c r="AY949" s="31"/>
      <c r="AZ949" s="31"/>
      <c r="BA949" s="31"/>
      <c r="BB949" s="31"/>
      <c r="BC949" s="31"/>
      <c r="BD949" s="31"/>
      <c r="BE949" s="31"/>
      <c r="BF949" s="31"/>
      <c r="BG949" s="31"/>
      <c r="BH949" s="31"/>
      <c r="BI949" s="31"/>
      <c r="BJ949" s="31"/>
      <c r="BK949" s="31"/>
      <c r="BL949" s="31"/>
      <c r="BM949" s="31"/>
      <c r="BN949" s="31"/>
      <c r="BO949" s="31"/>
      <c r="BP949" s="31"/>
      <c r="BQ949" s="31"/>
      <c r="BR949" s="31"/>
      <c r="BS949" s="31"/>
      <c r="BT949" s="31"/>
      <c r="BU949" s="31"/>
      <c r="BV949" s="31"/>
      <c r="BW949" s="31"/>
      <c r="BX949" s="31"/>
      <c r="BY949" s="31"/>
      <c r="BZ949" s="31"/>
      <c r="CA949" s="31"/>
      <c r="CB949" s="31"/>
      <c r="CC949" s="31"/>
      <c r="CD949" s="31"/>
      <c r="CE949" s="31"/>
      <c r="CF949" s="31"/>
      <c r="CG949" s="31"/>
      <c r="CH949" s="31"/>
      <c r="CI949" s="31"/>
      <c r="CJ949" s="31"/>
      <c r="CK949" s="31"/>
      <c r="CL949" s="31"/>
      <c r="CM949" s="31"/>
      <c r="CN949" s="31"/>
      <c r="CO949" s="31"/>
      <c r="CP949" s="31"/>
      <c r="CQ949" s="31"/>
      <c r="CR949" s="31"/>
      <c r="CS949" s="31"/>
      <c r="CT949" s="31"/>
      <c r="CU949" s="31"/>
      <c r="CV949" s="31"/>
      <c r="CW949" s="31"/>
      <c r="CX949" s="31"/>
    </row>
    <row r="950" spans="1:102" s="31" customFormat="1" ht="30" customHeight="1">
      <c r="A950" s="30" t="s">
        <v>84</v>
      </c>
      <c r="B950" s="82" t="s">
        <v>758</v>
      </c>
      <c r="C950" s="75" t="s">
        <v>103</v>
      </c>
      <c r="D950" s="6">
        <f>1.4+14+14+14+2.8</f>
        <v>46.199999999999996</v>
      </c>
      <c r="E950" s="6"/>
      <c r="F950" s="6">
        <f t="shared" ref="F950:F951" si="42">D950*E950</f>
        <v>0</v>
      </c>
    </row>
    <row r="951" spans="1:102" s="31" customFormat="1" ht="15" customHeight="1">
      <c r="A951" s="30" t="s">
        <v>87</v>
      </c>
      <c r="B951" s="30" t="s">
        <v>759</v>
      </c>
      <c r="C951" s="75" t="s">
        <v>47</v>
      </c>
      <c r="D951" s="6">
        <f>(1.4+14+14+14+2.8)*1</f>
        <v>46.199999999999996</v>
      </c>
      <c r="E951" s="6"/>
      <c r="F951" s="6">
        <f t="shared" si="42"/>
        <v>0</v>
      </c>
    </row>
    <row r="952" spans="1:102" s="31" customFormat="1" ht="15" customHeight="1">
      <c r="A952" s="68"/>
      <c r="B952" s="76" t="s">
        <v>97</v>
      </c>
      <c r="C952" s="77"/>
      <c r="D952" s="5"/>
      <c r="E952" s="6"/>
      <c r="F952" s="5">
        <f>SUM(F950:F951)</f>
        <v>0</v>
      </c>
    </row>
    <row r="953" spans="1:102" s="31" customFormat="1" ht="15" customHeight="1">
      <c r="A953" s="67"/>
      <c r="B953" s="67"/>
      <c r="C953" s="75"/>
      <c r="D953" s="5"/>
      <c r="E953" s="6"/>
      <c r="F953" s="6"/>
    </row>
    <row r="954" spans="1:102" s="6" customFormat="1" ht="15" customHeight="1">
      <c r="A954" s="67">
        <v>3</v>
      </c>
      <c r="B954" s="68" t="s">
        <v>760</v>
      </c>
      <c r="C954" s="48"/>
      <c r="D954" s="49"/>
      <c r="G954" s="80"/>
      <c r="H954" s="80"/>
      <c r="I954" s="80"/>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c r="AR954" s="31"/>
      <c r="AS954" s="31"/>
      <c r="AT954" s="31"/>
      <c r="AU954" s="31"/>
      <c r="AV954" s="31"/>
      <c r="AW954" s="31"/>
      <c r="AX954" s="31"/>
      <c r="AY954" s="31"/>
      <c r="AZ954" s="31"/>
      <c r="BA954" s="31"/>
      <c r="BB954" s="31"/>
      <c r="BC954" s="31"/>
      <c r="BD954" s="31"/>
      <c r="BE954" s="31"/>
      <c r="BF954" s="31"/>
      <c r="BG954" s="31"/>
      <c r="BH954" s="31"/>
      <c r="BI954" s="31"/>
      <c r="BJ954" s="31"/>
      <c r="BK954" s="31"/>
      <c r="BL954" s="31"/>
      <c r="BM954" s="31"/>
      <c r="BN954" s="31"/>
      <c r="BO954" s="31"/>
      <c r="BP954" s="31"/>
      <c r="BQ954" s="31"/>
      <c r="BR954" s="31"/>
      <c r="BS954" s="31"/>
      <c r="BT954" s="31"/>
      <c r="BU954" s="31"/>
      <c r="BV954" s="31"/>
      <c r="BW954" s="31"/>
      <c r="BX954" s="31"/>
      <c r="BY954" s="31"/>
      <c r="BZ954" s="31"/>
      <c r="CA954" s="31"/>
      <c r="CB954" s="31"/>
      <c r="CC954" s="31"/>
      <c r="CD954" s="31"/>
      <c r="CE954" s="31"/>
      <c r="CF954" s="31"/>
      <c r="CG954" s="31"/>
      <c r="CH954" s="31"/>
      <c r="CI954" s="31"/>
      <c r="CJ954" s="31"/>
      <c r="CK954" s="31"/>
      <c r="CL954" s="31"/>
      <c r="CM954" s="31"/>
      <c r="CN954" s="31"/>
      <c r="CO954" s="31"/>
      <c r="CP954" s="31"/>
      <c r="CQ954" s="31"/>
      <c r="CR954" s="31"/>
      <c r="CS954" s="31"/>
      <c r="CT954" s="31"/>
      <c r="CU954" s="31"/>
      <c r="CV954" s="31"/>
      <c r="CW954" s="31"/>
      <c r="CX954" s="31"/>
    </row>
    <row r="955" spans="1:102" s="31" customFormat="1" ht="30" customHeight="1">
      <c r="A955" s="30" t="s">
        <v>99</v>
      </c>
      <c r="B955" s="82" t="s">
        <v>761</v>
      </c>
      <c r="C955" s="75" t="s">
        <v>54</v>
      </c>
      <c r="D955" s="6">
        <f>0.1*15*1.7</f>
        <v>2.5499999999999998</v>
      </c>
      <c r="E955" s="6"/>
      <c r="F955" s="6">
        <f>+E955*D955</f>
        <v>0</v>
      </c>
    </row>
    <row r="956" spans="1:102" s="31" customFormat="1" ht="15" customHeight="1">
      <c r="A956" s="30" t="s">
        <v>104</v>
      </c>
      <c r="B956" s="30" t="s">
        <v>762</v>
      </c>
      <c r="C956" s="75" t="s">
        <v>47</v>
      </c>
      <c r="D956" s="6">
        <f>11.44*2</f>
        <v>22.88</v>
      </c>
      <c r="E956" s="6"/>
      <c r="F956" s="6">
        <f t="shared" ref="F956:F957" si="43">+E956*D956</f>
        <v>0</v>
      </c>
    </row>
    <row r="957" spans="1:102" s="31" customFormat="1" ht="30" customHeight="1">
      <c r="A957" s="30" t="s">
        <v>488</v>
      </c>
      <c r="B957" s="82" t="s">
        <v>763</v>
      </c>
      <c r="C957" s="75" t="s">
        <v>47</v>
      </c>
      <c r="D957" s="6">
        <f>60.72+10</f>
        <v>70.72</v>
      </c>
      <c r="E957" s="6"/>
      <c r="F957" s="6">
        <f t="shared" si="43"/>
        <v>0</v>
      </c>
      <c r="G957" s="6"/>
    </row>
    <row r="958" spans="1:102" s="31" customFormat="1" ht="15" customHeight="1">
      <c r="A958" s="68"/>
      <c r="B958" s="76" t="s">
        <v>108</v>
      </c>
      <c r="C958" s="77"/>
      <c r="D958" s="5"/>
      <c r="E958" s="6"/>
      <c r="F958" s="5">
        <f>SUM(F955:F957)</f>
        <v>0</v>
      </c>
    </row>
    <row r="959" spans="1:102" s="31" customFormat="1" ht="15" customHeight="1">
      <c r="A959" s="67"/>
      <c r="B959" s="67"/>
      <c r="C959" s="75"/>
      <c r="D959" s="5"/>
      <c r="E959" s="6"/>
      <c r="F959" s="6"/>
    </row>
    <row r="960" spans="1:102" s="89" customFormat="1" ht="15" customHeight="1">
      <c r="A960" s="101"/>
      <c r="B960" s="102" t="s">
        <v>764</v>
      </c>
      <c r="C960" s="103"/>
      <c r="D960" s="104"/>
      <c r="E960" s="105"/>
      <c r="F960" s="105">
        <f>SUM(F958,F952,F947)</f>
        <v>0</v>
      </c>
      <c r="G960" s="90"/>
      <c r="H960" s="90"/>
      <c r="I960" s="90"/>
      <c r="J960" s="90"/>
      <c r="K960" s="90"/>
      <c r="L960" s="90"/>
      <c r="M960" s="90"/>
      <c r="N960" s="90"/>
      <c r="O960" s="90"/>
      <c r="P960" s="90"/>
      <c r="Q960" s="90"/>
      <c r="R960" s="90"/>
      <c r="S960" s="90"/>
      <c r="T960" s="90"/>
      <c r="U960" s="90"/>
      <c r="V960" s="90"/>
      <c r="W960" s="90"/>
      <c r="X960" s="90"/>
      <c r="Y960" s="90"/>
      <c r="Z960" s="90"/>
      <c r="AA960" s="90"/>
      <c r="AB960" s="90"/>
      <c r="AC960" s="90"/>
      <c r="AD960" s="90"/>
      <c r="AE960" s="90"/>
      <c r="AF960" s="90"/>
      <c r="AG960" s="90"/>
      <c r="AH960" s="90"/>
      <c r="AI960" s="90"/>
      <c r="AJ960" s="90"/>
      <c r="AK960" s="90"/>
      <c r="AL960" s="90"/>
      <c r="AM960" s="90"/>
      <c r="AN960" s="90"/>
      <c r="AO960" s="90"/>
      <c r="AP960" s="90"/>
      <c r="AQ960" s="90"/>
      <c r="AR960" s="90"/>
      <c r="AS960" s="90"/>
      <c r="AT960" s="90"/>
      <c r="AU960" s="90"/>
      <c r="AV960" s="90"/>
      <c r="AW960" s="90"/>
      <c r="AX960" s="90"/>
      <c r="AY960" s="90"/>
      <c r="AZ960" s="90"/>
      <c r="BA960" s="90"/>
      <c r="BB960" s="90"/>
      <c r="BC960" s="90"/>
      <c r="BD960" s="90"/>
      <c r="BE960" s="90"/>
      <c r="BF960" s="90"/>
      <c r="BG960" s="90"/>
      <c r="BH960" s="90"/>
      <c r="BI960" s="90"/>
      <c r="BJ960" s="90"/>
      <c r="BK960" s="90"/>
      <c r="BL960" s="90"/>
      <c r="BM960" s="90"/>
      <c r="BN960" s="90"/>
      <c r="BO960" s="90"/>
      <c r="BP960" s="90"/>
      <c r="BQ960" s="90"/>
      <c r="BR960" s="90"/>
      <c r="BS960" s="90"/>
      <c r="BT960" s="90"/>
      <c r="BU960" s="90"/>
      <c r="BV960" s="90"/>
      <c r="BW960" s="90"/>
      <c r="BX960" s="90"/>
      <c r="BY960" s="90"/>
      <c r="BZ960" s="90"/>
      <c r="CA960" s="90"/>
      <c r="CB960" s="90"/>
      <c r="CC960" s="90"/>
      <c r="CD960" s="90"/>
      <c r="CE960" s="90"/>
      <c r="CF960" s="90"/>
      <c r="CG960" s="90"/>
      <c r="CH960" s="90"/>
      <c r="CI960" s="90"/>
      <c r="CJ960" s="90"/>
      <c r="CK960" s="90"/>
      <c r="CL960" s="90"/>
      <c r="CM960" s="90"/>
      <c r="CN960" s="90"/>
      <c r="CO960" s="90"/>
      <c r="CP960" s="90"/>
      <c r="CQ960" s="90"/>
      <c r="CR960" s="90"/>
      <c r="CS960" s="90"/>
      <c r="CT960" s="90"/>
      <c r="CU960" s="90"/>
      <c r="CV960" s="90"/>
      <c r="CW960" s="90"/>
      <c r="CX960" s="90"/>
    </row>
    <row r="961" spans="1:102" s="83" customFormat="1" ht="12.95">
      <c r="A961" s="31"/>
      <c r="B961" s="31"/>
      <c r="C961" s="48"/>
      <c r="D961" s="49"/>
      <c r="E961" s="49"/>
      <c r="F961" s="50"/>
      <c r="G961" s="51"/>
      <c r="H961" s="51"/>
    </row>
    <row r="962" spans="1:102" s="89" customFormat="1" ht="25.15" customHeight="1">
      <c r="A962" s="84"/>
      <c r="B962" s="85" t="s">
        <v>765</v>
      </c>
      <c r="C962" s="86"/>
      <c r="D962" s="87"/>
      <c r="E962" s="88"/>
      <c r="F962" s="88">
        <f>SUM(F960,F930,F905,F894,F807,F755)</f>
        <v>0</v>
      </c>
      <c r="G962" s="90"/>
      <c r="H962" s="50"/>
      <c r="I962" s="90"/>
      <c r="J962" s="90"/>
      <c r="K962" s="90"/>
      <c r="L962" s="90"/>
      <c r="M962" s="90"/>
      <c r="N962" s="90"/>
      <c r="O962" s="90"/>
      <c r="P962" s="90"/>
      <c r="Q962" s="90"/>
      <c r="R962" s="90"/>
      <c r="S962" s="90"/>
      <c r="T962" s="90"/>
      <c r="U962" s="90"/>
      <c r="V962" s="90"/>
      <c r="W962" s="90"/>
      <c r="X962" s="90"/>
      <c r="Y962" s="90"/>
      <c r="Z962" s="90"/>
      <c r="AA962" s="90"/>
      <c r="AB962" s="90"/>
      <c r="AC962" s="90"/>
      <c r="AD962" s="90"/>
      <c r="AE962" s="90"/>
      <c r="AF962" s="90"/>
      <c r="AG962" s="90"/>
      <c r="AH962" s="90"/>
      <c r="AI962" s="90"/>
      <c r="AJ962" s="90"/>
      <c r="AK962" s="90"/>
      <c r="AL962" s="90"/>
      <c r="AM962" s="90"/>
      <c r="AN962" s="90"/>
      <c r="AO962" s="90"/>
      <c r="AP962" s="90"/>
      <c r="AQ962" s="90"/>
      <c r="AR962" s="90"/>
      <c r="AS962" s="90"/>
      <c r="AT962" s="90"/>
      <c r="AU962" s="90"/>
      <c r="AV962" s="90"/>
      <c r="AW962" s="90"/>
      <c r="AX962" s="90"/>
      <c r="AY962" s="90"/>
      <c r="AZ962" s="90"/>
      <c r="BA962" s="90"/>
      <c r="BB962" s="90"/>
      <c r="BC962" s="90"/>
      <c r="BD962" s="90"/>
      <c r="BE962" s="90"/>
      <c r="BF962" s="90"/>
      <c r="BG962" s="90"/>
      <c r="BH962" s="90"/>
      <c r="BI962" s="90"/>
      <c r="BJ962" s="90"/>
      <c r="BK962" s="90"/>
      <c r="BL962" s="90"/>
      <c r="BM962" s="90"/>
      <c r="BN962" s="90"/>
      <c r="BO962" s="90"/>
      <c r="BP962" s="90"/>
      <c r="BQ962" s="90"/>
      <c r="BR962" s="90"/>
      <c r="BS962" s="90"/>
      <c r="BT962" s="90"/>
      <c r="BU962" s="90"/>
      <c r="BV962" s="90"/>
      <c r="BW962" s="90"/>
      <c r="BX962" s="90"/>
      <c r="BY962" s="90"/>
      <c r="BZ962" s="90"/>
      <c r="CA962" s="90"/>
      <c r="CB962" s="90"/>
      <c r="CC962" s="90"/>
      <c r="CD962" s="90"/>
      <c r="CE962" s="90"/>
      <c r="CF962" s="90"/>
      <c r="CG962" s="90"/>
      <c r="CH962" s="90"/>
      <c r="CI962" s="90"/>
      <c r="CJ962" s="90"/>
      <c r="CK962" s="90"/>
      <c r="CL962" s="90"/>
      <c r="CM962" s="90"/>
      <c r="CN962" s="90"/>
      <c r="CO962" s="90"/>
      <c r="CP962" s="90"/>
      <c r="CQ962" s="90"/>
      <c r="CR962" s="90"/>
      <c r="CS962" s="90"/>
      <c r="CT962" s="90"/>
      <c r="CU962" s="90"/>
      <c r="CV962" s="90"/>
      <c r="CW962" s="90"/>
      <c r="CX962" s="90"/>
    </row>
    <row r="963" spans="1:102" s="83" customFormat="1" ht="12.95">
      <c r="A963" s="31"/>
      <c r="B963" s="31"/>
      <c r="C963" s="48"/>
      <c r="D963" s="49"/>
      <c r="E963" s="49"/>
      <c r="F963" s="50"/>
      <c r="G963" s="51"/>
      <c r="H963" s="51"/>
    </row>
    <row r="964" spans="1:102" s="94" customFormat="1" ht="60.6" customHeight="1">
      <c r="A964" s="90"/>
      <c r="B964" s="90"/>
      <c r="C964" s="91"/>
      <c r="D964" s="92"/>
      <c r="E964" s="156"/>
      <c r="F964" s="156"/>
      <c r="G964" s="93"/>
      <c r="H964" s="93"/>
    </row>
    <row r="965" spans="1:102" s="83" customFormat="1" ht="12.95">
      <c r="A965" s="31"/>
      <c r="B965" s="31"/>
      <c r="C965" s="48"/>
      <c r="D965" s="49"/>
      <c r="E965" s="49"/>
      <c r="F965" s="50"/>
      <c r="G965" s="51"/>
      <c r="H965" s="51"/>
    </row>
    <row r="966" spans="1:102" s="135" customFormat="1" ht="30" customHeight="1">
      <c r="A966" s="130"/>
      <c r="B966" s="131" t="s">
        <v>766</v>
      </c>
      <c r="C966" s="132"/>
      <c r="D966" s="133"/>
      <c r="E966" s="134"/>
      <c r="F966" s="134">
        <f>SUM(F962,F686,F393,F39)</f>
        <v>0</v>
      </c>
      <c r="G966" s="136"/>
      <c r="H966" s="50"/>
      <c r="I966" s="136"/>
      <c r="J966" s="136"/>
      <c r="K966" s="136"/>
      <c r="L966" s="136"/>
      <c r="M966" s="136"/>
      <c r="N966" s="136"/>
      <c r="O966" s="136"/>
      <c r="P966" s="136"/>
      <c r="Q966" s="136"/>
      <c r="R966" s="136"/>
      <c r="S966" s="136"/>
      <c r="T966" s="136"/>
      <c r="U966" s="136"/>
      <c r="V966" s="136"/>
      <c r="W966" s="136"/>
      <c r="X966" s="136"/>
      <c r="Y966" s="136"/>
      <c r="Z966" s="136"/>
      <c r="AA966" s="136"/>
      <c r="AB966" s="136"/>
      <c r="AC966" s="136"/>
      <c r="AD966" s="136"/>
      <c r="AE966" s="136"/>
      <c r="AF966" s="136"/>
      <c r="AG966" s="136"/>
      <c r="AH966" s="136"/>
      <c r="AI966" s="136"/>
      <c r="AJ966" s="136"/>
      <c r="AK966" s="136"/>
      <c r="AL966" s="136"/>
      <c r="AM966" s="136"/>
      <c r="AN966" s="136"/>
      <c r="AO966" s="136"/>
      <c r="AP966" s="136"/>
      <c r="AQ966" s="136"/>
      <c r="AR966" s="136"/>
      <c r="AS966" s="136"/>
      <c r="AT966" s="136"/>
      <c r="AU966" s="136"/>
      <c r="AV966" s="136"/>
      <c r="AW966" s="136"/>
      <c r="AX966" s="136"/>
      <c r="AY966" s="136"/>
      <c r="AZ966" s="136"/>
      <c r="BA966" s="136"/>
      <c r="BB966" s="136"/>
      <c r="BC966" s="136"/>
      <c r="BD966" s="136"/>
      <c r="BE966" s="136"/>
      <c r="BF966" s="136"/>
      <c r="BG966" s="136"/>
      <c r="BH966" s="136"/>
      <c r="BI966" s="136"/>
      <c r="BJ966" s="136"/>
      <c r="BK966" s="136"/>
      <c r="BL966" s="136"/>
      <c r="BM966" s="136"/>
      <c r="BN966" s="136"/>
      <c r="BO966" s="136"/>
      <c r="BP966" s="136"/>
      <c r="BQ966" s="136"/>
      <c r="BR966" s="136"/>
      <c r="BS966" s="136"/>
      <c r="BT966" s="136"/>
      <c r="BU966" s="136"/>
      <c r="BV966" s="136"/>
      <c r="BW966" s="136"/>
      <c r="BX966" s="136"/>
      <c r="BY966" s="136"/>
      <c r="BZ966" s="136"/>
      <c r="CA966" s="136"/>
      <c r="CB966" s="136"/>
      <c r="CC966" s="136"/>
      <c r="CD966" s="136"/>
      <c r="CE966" s="136"/>
      <c r="CF966" s="136"/>
      <c r="CG966" s="136"/>
      <c r="CH966" s="136"/>
      <c r="CI966" s="136"/>
      <c r="CJ966" s="136"/>
      <c r="CK966" s="136"/>
      <c r="CL966" s="136"/>
      <c r="CM966" s="136"/>
      <c r="CN966" s="136"/>
      <c r="CO966" s="136"/>
      <c r="CP966" s="136"/>
      <c r="CQ966" s="136"/>
      <c r="CR966" s="136"/>
      <c r="CS966" s="136"/>
      <c r="CT966" s="136"/>
      <c r="CU966" s="136"/>
      <c r="CV966" s="136"/>
      <c r="CW966" s="136"/>
      <c r="CX966" s="136"/>
    </row>
    <row r="967" spans="1:102" s="83" customFormat="1" ht="12.95">
      <c r="A967" s="31"/>
      <c r="B967" s="31"/>
      <c r="C967" s="48"/>
      <c r="D967" s="49"/>
      <c r="E967" s="49"/>
      <c r="F967" s="50"/>
      <c r="G967" s="51"/>
      <c r="H967" s="51"/>
    </row>
    <row r="968" spans="1:102" s="94" customFormat="1" ht="60.6" customHeight="1">
      <c r="A968" s="90"/>
      <c r="B968" s="90"/>
      <c r="C968" s="91"/>
      <c r="D968" s="92"/>
      <c r="E968" s="156"/>
      <c r="F968" s="156"/>
      <c r="G968" s="93"/>
      <c r="H968" s="93"/>
    </row>
    <row r="969" spans="1:102" s="83" customFormat="1" ht="12.95">
      <c r="A969" s="31"/>
      <c r="B969" s="31"/>
      <c r="C969" s="48"/>
      <c r="D969" s="49"/>
      <c r="E969" s="49"/>
      <c r="F969" s="50"/>
      <c r="G969" s="51"/>
      <c r="H969" s="51"/>
    </row>
    <row r="970" spans="1:102" s="83" customFormat="1" ht="12.95">
      <c r="A970" s="31"/>
      <c r="B970" s="31"/>
      <c r="C970" s="48"/>
      <c r="D970" s="49"/>
      <c r="E970" s="49"/>
      <c r="F970" s="50"/>
      <c r="G970" s="51"/>
      <c r="H970" s="51"/>
    </row>
    <row r="971" spans="1:102" s="83" customFormat="1" ht="12.95">
      <c r="A971" s="31"/>
      <c r="B971" s="31"/>
      <c r="C971" s="48"/>
      <c r="D971" s="49"/>
      <c r="E971" s="49"/>
      <c r="F971" s="50"/>
      <c r="G971" s="51"/>
      <c r="H971" s="51"/>
    </row>
    <row r="972" spans="1:102" s="83" customFormat="1" ht="12.95">
      <c r="A972" s="31"/>
      <c r="B972" s="31"/>
      <c r="C972" s="48"/>
      <c r="D972" s="49"/>
      <c r="E972" s="49"/>
      <c r="F972" s="50"/>
      <c r="G972" s="51"/>
      <c r="H972" s="51"/>
    </row>
    <row r="973" spans="1:102" s="83" customFormat="1" ht="12.95">
      <c r="A973" s="31"/>
      <c r="B973" s="31"/>
      <c r="C973" s="48"/>
      <c r="D973" s="49"/>
      <c r="E973" s="49"/>
      <c r="F973" s="50"/>
      <c r="G973" s="51"/>
      <c r="H973" s="51"/>
    </row>
    <row r="974" spans="1:102" s="83" customFormat="1" ht="12.95">
      <c r="A974" s="31"/>
      <c r="B974" s="31"/>
      <c r="C974" s="48"/>
      <c r="D974" s="49"/>
      <c r="E974" s="49"/>
      <c r="F974" s="50"/>
      <c r="G974" s="51"/>
      <c r="H974" s="51"/>
    </row>
    <row r="975" spans="1:102" s="83" customFormat="1" ht="12.95">
      <c r="A975" s="31"/>
      <c r="B975" s="31"/>
      <c r="C975" s="48"/>
      <c r="D975" s="49"/>
      <c r="E975" s="49"/>
      <c r="F975" s="50"/>
      <c r="G975" s="51"/>
      <c r="H975" s="51"/>
    </row>
    <row r="976" spans="1:102" s="83" customFormat="1" ht="12.95">
      <c r="A976" s="31"/>
      <c r="B976" s="31"/>
      <c r="C976" s="48"/>
      <c r="D976" s="49"/>
      <c r="E976" s="49"/>
      <c r="F976" s="50"/>
      <c r="G976" s="51"/>
      <c r="H976" s="51"/>
    </row>
    <row r="977" spans="1:8" s="83" customFormat="1" ht="12.95">
      <c r="A977" s="31"/>
      <c r="B977" s="31"/>
      <c r="C977" s="48"/>
      <c r="D977" s="49"/>
      <c r="E977" s="49"/>
      <c r="F977" s="50"/>
      <c r="G977" s="51"/>
      <c r="H977" s="51"/>
    </row>
    <row r="978" spans="1:8" s="83" customFormat="1" ht="12.95">
      <c r="A978" s="31"/>
      <c r="B978" s="31"/>
      <c r="C978" s="48"/>
      <c r="D978" s="49"/>
      <c r="E978" s="49"/>
      <c r="F978" s="50"/>
      <c r="G978" s="51"/>
      <c r="H978" s="51"/>
    </row>
    <row r="979" spans="1:8" s="83" customFormat="1" ht="12.95">
      <c r="A979" s="31"/>
      <c r="B979" s="31"/>
      <c r="C979" s="48"/>
      <c r="D979" s="49"/>
      <c r="E979" s="49"/>
      <c r="F979" s="50"/>
      <c r="G979" s="51"/>
      <c r="H979" s="51"/>
    </row>
    <row r="980" spans="1:8" s="83" customFormat="1" ht="12.95">
      <c r="A980" s="31"/>
      <c r="B980" s="31"/>
      <c r="C980" s="48"/>
      <c r="D980" s="49"/>
      <c r="E980" s="49"/>
      <c r="F980" s="50"/>
      <c r="G980" s="51"/>
      <c r="H980" s="51"/>
    </row>
    <row r="981" spans="1:8" s="83" customFormat="1" ht="12.95">
      <c r="A981" s="31"/>
      <c r="B981" s="31"/>
      <c r="C981" s="48"/>
      <c r="D981" s="49"/>
      <c r="E981" s="49"/>
      <c r="F981" s="50"/>
      <c r="G981" s="51"/>
      <c r="H981" s="51"/>
    </row>
    <row r="982" spans="1:8" s="83" customFormat="1" ht="12.95">
      <c r="A982" s="31"/>
      <c r="B982" s="31"/>
      <c r="C982" s="48"/>
      <c r="D982" s="49"/>
      <c r="E982" s="49"/>
      <c r="F982" s="50"/>
      <c r="G982" s="51"/>
      <c r="H982" s="51"/>
    </row>
    <row r="983" spans="1:8" s="83" customFormat="1" ht="12.95">
      <c r="A983" s="31"/>
      <c r="B983" s="31"/>
      <c r="C983" s="48"/>
      <c r="D983" s="49"/>
      <c r="E983" s="49"/>
      <c r="F983" s="50"/>
      <c r="G983" s="51"/>
      <c r="H983" s="51"/>
    </row>
    <row r="984" spans="1:8" s="83" customFormat="1" ht="12.95">
      <c r="A984" s="31"/>
      <c r="B984" s="31"/>
      <c r="C984" s="48"/>
      <c r="D984" s="49"/>
      <c r="E984" s="49"/>
      <c r="F984" s="50"/>
      <c r="G984" s="51"/>
      <c r="H984" s="51"/>
    </row>
    <row r="985" spans="1:8" s="83" customFormat="1" ht="12.95">
      <c r="A985" s="31"/>
      <c r="B985" s="31"/>
      <c r="C985" s="48"/>
      <c r="D985" s="49"/>
      <c r="E985" s="49"/>
      <c r="F985" s="50"/>
      <c r="G985" s="51"/>
      <c r="H985" s="51"/>
    </row>
    <row r="986" spans="1:8" s="83" customFormat="1" ht="12.95">
      <c r="A986" s="31"/>
      <c r="B986" s="31"/>
      <c r="C986" s="48"/>
      <c r="D986" s="49"/>
      <c r="E986" s="49"/>
      <c r="F986" s="50"/>
      <c r="G986" s="51"/>
      <c r="H986" s="51"/>
    </row>
    <row r="987" spans="1:8" s="83" customFormat="1" ht="12.95">
      <c r="A987" s="31"/>
      <c r="B987" s="31"/>
      <c r="C987" s="48"/>
      <c r="D987" s="49"/>
      <c r="E987" s="49"/>
      <c r="F987" s="50"/>
      <c r="G987" s="51"/>
      <c r="H987" s="51"/>
    </row>
    <row r="988" spans="1:8" s="83" customFormat="1" ht="12.95">
      <c r="A988" s="31"/>
      <c r="B988" s="31"/>
      <c r="C988" s="48"/>
      <c r="D988" s="49"/>
      <c r="E988" s="49"/>
      <c r="F988" s="50"/>
      <c r="G988" s="51"/>
      <c r="H988" s="51"/>
    </row>
    <row r="989" spans="1:8" s="83" customFormat="1" ht="12.95">
      <c r="A989" s="31"/>
      <c r="B989" s="31"/>
      <c r="C989" s="48"/>
      <c r="D989" s="49"/>
      <c r="E989" s="49"/>
      <c r="F989" s="50"/>
      <c r="G989" s="51"/>
      <c r="H989" s="51"/>
    </row>
    <row r="990" spans="1:8" s="83" customFormat="1" ht="12.95">
      <c r="A990" s="31"/>
      <c r="B990" s="31"/>
      <c r="C990" s="48"/>
      <c r="D990" s="49"/>
      <c r="E990" s="49"/>
      <c r="F990" s="50"/>
      <c r="G990" s="51"/>
      <c r="H990" s="51"/>
    </row>
    <row r="991" spans="1:8" s="83" customFormat="1" ht="12.95">
      <c r="A991" s="31"/>
      <c r="B991" s="31"/>
      <c r="C991" s="48"/>
      <c r="D991" s="49"/>
      <c r="E991" s="49"/>
      <c r="F991" s="50"/>
      <c r="G991" s="51"/>
      <c r="H991" s="51"/>
    </row>
    <row r="992" spans="1:8" s="83" customFormat="1" ht="12.95">
      <c r="A992" s="31"/>
      <c r="B992" s="31"/>
      <c r="C992" s="48"/>
      <c r="D992" s="49"/>
      <c r="E992" s="49"/>
      <c r="F992" s="50"/>
      <c r="G992" s="51"/>
      <c r="H992" s="51"/>
    </row>
    <row r="993" spans="1:8" s="83" customFormat="1" ht="12.95">
      <c r="A993" s="31"/>
      <c r="B993" s="31"/>
      <c r="C993" s="48"/>
      <c r="D993" s="49"/>
      <c r="E993" s="49"/>
      <c r="F993" s="50"/>
      <c r="G993" s="51"/>
      <c r="H993" s="51"/>
    </row>
    <row r="994" spans="1:8" s="83" customFormat="1" ht="12.95">
      <c r="A994" s="31"/>
      <c r="B994" s="31"/>
      <c r="C994" s="48"/>
      <c r="D994" s="49"/>
      <c r="E994" s="49"/>
      <c r="F994" s="50"/>
      <c r="G994" s="51"/>
      <c r="H994" s="51"/>
    </row>
    <row r="995" spans="1:8" s="83" customFormat="1" ht="12.95">
      <c r="A995" s="31"/>
      <c r="B995" s="31"/>
      <c r="C995" s="48"/>
      <c r="D995" s="49"/>
      <c r="E995" s="49"/>
      <c r="F995" s="50"/>
      <c r="G995" s="51"/>
      <c r="H995" s="51"/>
    </row>
    <row r="996" spans="1:8" s="83" customFormat="1" ht="12.95">
      <c r="A996" s="31"/>
      <c r="B996" s="31"/>
      <c r="C996" s="48"/>
      <c r="D996" s="49"/>
      <c r="E996" s="49"/>
      <c r="F996" s="50"/>
      <c r="G996" s="51"/>
      <c r="H996" s="51"/>
    </row>
    <row r="997" spans="1:8" s="83" customFormat="1" ht="12.95">
      <c r="A997" s="31"/>
      <c r="B997" s="31"/>
      <c r="C997" s="48"/>
      <c r="D997" s="49"/>
      <c r="E997" s="49"/>
      <c r="F997" s="50"/>
      <c r="G997" s="51"/>
      <c r="H997" s="51"/>
    </row>
    <row r="998" spans="1:8" s="83" customFormat="1" ht="12.95">
      <c r="A998" s="31"/>
      <c r="B998" s="31"/>
      <c r="C998" s="48"/>
      <c r="D998" s="49"/>
      <c r="E998" s="49"/>
      <c r="F998" s="50"/>
      <c r="G998" s="51"/>
      <c r="H998" s="51"/>
    </row>
    <row r="999" spans="1:8" s="83" customFormat="1" ht="12.95">
      <c r="A999" s="31"/>
      <c r="B999" s="31"/>
      <c r="C999" s="48"/>
      <c r="D999" s="49"/>
      <c r="E999" s="49"/>
      <c r="F999" s="50"/>
      <c r="G999" s="51"/>
      <c r="H999" s="51"/>
    </row>
    <row r="1000" spans="1:8" s="83" customFormat="1" ht="12.95">
      <c r="A1000" s="31"/>
      <c r="B1000" s="31"/>
      <c r="C1000" s="48"/>
      <c r="D1000" s="49"/>
      <c r="E1000" s="49"/>
      <c r="F1000" s="50"/>
      <c r="G1000" s="51"/>
      <c r="H1000" s="51"/>
    </row>
    <row r="1001" spans="1:8" s="83" customFormat="1" ht="12.95">
      <c r="A1001" s="31"/>
      <c r="B1001" s="31"/>
      <c r="C1001" s="48"/>
      <c r="D1001" s="49"/>
      <c r="E1001" s="49"/>
      <c r="F1001" s="50"/>
      <c r="G1001" s="51"/>
      <c r="H1001" s="51"/>
    </row>
    <row r="1002" spans="1:8" s="83" customFormat="1" ht="12.95">
      <c r="A1002" s="31"/>
      <c r="B1002" s="31"/>
      <c r="C1002" s="48"/>
      <c r="D1002" s="49"/>
      <c r="E1002" s="49"/>
      <c r="F1002" s="50"/>
      <c r="G1002" s="51"/>
      <c r="H1002" s="51"/>
    </row>
    <row r="1003" spans="1:8" s="83" customFormat="1" ht="12.95">
      <c r="A1003" s="31"/>
      <c r="B1003" s="31"/>
      <c r="C1003" s="48"/>
      <c r="D1003" s="49"/>
      <c r="E1003" s="49"/>
      <c r="F1003" s="50"/>
      <c r="G1003" s="51"/>
      <c r="H1003" s="51"/>
    </row>
    <row r="1004" spans="1:8" s="83" customFormat="1" ht="12.95">
      <c r="A1004" s="31"/>
      <c r="B1004" s="31"/>
      <c r="C1004" s="48"/>
      <c r="D1004" s="49"/>
      <c r="E1004" s="49"/>
      <c r="F1004" s="50"/>
      <c r="G1004" s="51"/>
      <c r="H1004" s="51"/>
    </row>
    <row r="1005" spans="1:8" s="83" customFormat="1" ht="12.95">
      <c r="A1005" s="31"/>
      <c r="B1005" s="31"/>
      <c r="C1005" s="48"/>
      <c r="D1005" s="49"/>
      <c r="E1005" s="49"/>
      <c r="F1005" s="50"/>
      <c r="G1005" s="51"/>
      <c r="H1005" s="51"/>
    </row>
    <row r="1006" spans="1:8" s="83" customFormat="1" ht="12.95">
      <c r="A1006" s="31"/>
      <c r="B1006" s="31"/>
      <c r="C1006" s="48"/>
      <c r="D1006" s="49"/>
      <c r="E1006" s="49"/>
      <c r="F1006" s="50"/>
      <c r="G1006" s="51"/>
      <c r="H1006" s="51"/>
    </row>
    <row r="1007" spans="1:8" s="83" customFormat="1" ht="12.95">
      <c r="A1007" s="31"/>
      <c r="B1007" s="31"/>
      <c r="C1007" s="48"/>
      <c r="D1007" s="49"/>
      <c r="E1007" s="49"/>
      <c r="F1007" s="50"/>
      <c r="G1007" s="51"/>
      <c r="H1007" s="51"/>
    </row>
    <row r="1008" spans="1:8" s="83" customFormat="1" ht="12.95">
      <c r="A1008" s="31"/>
      <c r="B1008" s="31"/>
      <c r="C1008" s="48"/>
      <c r="D1008" s="49"/>
      <c r="E1008" s="49"/>
      <c r="F1008" s="50"/>
      <c r="G1008" s="51"/>
      <c r="H1008" s="51"/>
    </row>
    <row r="1009" spans="1:8" s="83" customFormat="1" ht="12.95">
      <c r="A1009" s="31"/>
      <c r="B1009" s="31"/>
      <c r="C1009" s="48"/>
      <c r="D1009" s="49"/>
      <c r="E1009" s="49"/>
      <c r="F1009" s="50"/>
      <c r="G1009" s="51"/>
      <c r="H1009" s="51"/>
    </row>
    <row r="1010" spans="1:8" s="83" customFormat="1" ht="12.95">
      <c r="A1010" s="31"/>
      <c r="B1010" s="31"/>
      <c r="C1010" s="48"/>
      <c r="D1010" s="49"/>
      <c r="E1010" s="49"/>
      <c r="F1010" s="50"/>
      <c r="G1010" s="51"/>
      <c r="H1010" s="51"/>
    </row>
    <row r="1011" spans="1:8" s="83" customFormat="1" ht="12.95">
      <c r="A1011" s="31"/>
      <c r="B1011" s="31"/>
      <c r="C1011" s="48"/>
      <c r="D1011" s="49"/>
      <c r="E1011" s="49"/>
      <c r="F1011" s="50"/>
      <c r="G1011" s="51"/>
      <c r="H1011" s="51"/>
    </row>
    <row r="1012" spans="1:8" s="83" customFormat="1" ht="12.95">
      <c r="A1012" s="31"/>
      <c r="B1012" s="31"/>
      <c r="C1012" s="48"/>
      <c r="D1012" s="49"/>
      <c r="E1012" s="49"/>
      <c r="F1012" s="50"/>
      <c r="G1012" s="51"/>
      <c r="H1012" s="51"/>
    </row>
    <row r="1013" spans="1:8" s="83" customFormat="1" ht="12.95">
      <c r="A1013" s="31"/>
      <c r="B1013" s="31"/>
      <c r="C1013" s="48"/>
      <c r="D1013" s="49"/>
      <c r="E1013" s="49"/>
      <c r="F1013" s="50"/>
      <c r="G1013" s="51"/>
      <c r="H1013" s="51"/>
    </row>
    <row r="1014" spans="1:8" s="83" customFormat="1" ht="12.95">
      <c r="A1014" s="31"/>
      <c r="B1014" s="31"/>
      <c r="C1014" s="48"/>
      <c r="D1014" s="49"/>
      <c r="E1014" s="49"/>
      <c r="F1014" s="50"/>
      <c r="G1014" s="51"/>
      <c r="H1014" s="51"/>
    </row>
    <row r="1015" spans="1:8" s="83" customFormat="1" ht="12.95">
      <c r="A1015" s="31"/>
      <c r="B1015" s="31"/>
      <c r="C1015" s="48"/>
      <c r="D1015" s="49"/>
      <c r="E1015" s="49"/>
      <c r="F1015" s="50"/>
      <c r="G1015" s="51"/>
      <c r="H1015" s="51"/>
    </row>
    <row r="1016" spans="1:8" s="83" customFormat="1" ht="12.95">
      <c r="A1016" s="31"/>
      <c r="B1016" s="31"/>
      <c r="C1016" s="48"/>
      <c r="D1016" s="49"/>
      <c r="E1016" s="49"/>
      <c r="F1016" s="50"/>
      <c r="G1016" s="51"/>
      <c r="H1016" s="51"/>
    </row>
    <row r="1017" spans="1:8" s="83" customFormat="1" ht="12.95">
      <c r="A1017" s="31"/>
      <c r="B1017" s="31"/>
      <c r="C1017" s="48"/>
      <c r="D1017" s="49"/>
      <c r="E1017" s="49"/>
      <c r="F1017" s="50"/>
      <c r="G1017" s="51"/>
      <c r="H1017" s="51"/>
    </row>
    <row r="1018" spans="1:8" s="83" customFormat="1" ht="12.95">
      <c r="A1018" s="31"/>
      <c r="B1018" s="31"/>
      <c r="C1018" s="48"/>
      <c r="D1018" s="49"/>
      <c r="E1018" s="49"/>
      <c r="F1018" s="50"/>
      <c r="G1018" s="51"/>
      <c r="H1018" s="51"/>
    </row>
    <row r="1019" spans="1:8" s="83" customFormat="1" ht="12.95">
      <c r="A1019" s="31"/>
      <c r="B1019" s="31"/>
      <c r="C1019" s="48"/>
      <c r="D1019" s="49"/>
      <c r="E1019" s="49"/>
      <c r="F1019" s="50"/>
      <c r="G1019" s="51"/>
      <c r="H1019" s="51"/>
    </row>
    <row r="1020" spans="1:8" s="83" customFormat="1" ht="12.95">
      <c r="A1020" s="31"/>
      <c r="B1020" s="31"/>
      <c r="C1020" s="48"/>
      <c r="D1020" s="49"/>
      <c r="E1020" s="49"/>
      <c r="F1020" s="50"/>
      <c r="G1020" s="51"/>
      <c r="H1020" s="51"/>
    </row>
    <row r="1021" spans="1:8" s="83" customFormat="1" ht="12.95">
      <c r="A1021" s="31"/>
      <c r="B1021" s="31"/>
      <c r="C1021" s="48"/>
      <c r="D1021" s="49"/>
      <c r="E1021" s="49"/>
      <c r="F1021" s="50"/>
      <c r="G1021" s="51"/>
      <c r="H1021" s="51"/>
    </row>
    <row r="1022" spans="1:8" s="83" customFormat="1" ht="12.95">
      <c r="A1022" s="31"/>
      <c r="B1022" s="31"/>
      <c r="C1022" s="48"/>
      <c r="D1022" s="49"/>
      <c r="E1022" s="49"/>
      <c r="F1022" s="50"/>
      <c r="G1022" s="51"/>
      <c r="H1022" s="51"/>
    </row>
    <row r="1023" spans="1:8" s="83" customFormat="1" ht="12.95">
      <c r="A1023" s="31"/>
      <c r="B1023" s="31"/>
      <c r="C1023" s="48"/>
      <c r="D1023" s="49"/>
      <c r="E1023" s="49"/>
      <c r="F1023" s="50"/>
      <c r="G1023" s="51"/>
      <c r="H1023" s="51"/>
    </row>
    <row r="1024" spans="1:8" s="83" customFormat="1" ht="12.95">
      <c r="A1024" s="31"/>
      <c r="B1024" s="31"/>
      <c r="C1024" s="48"/>
      <c r="D1024" s="49"/>
      <c r="E1024" s="49"/>
      <c r="F1024" s="50"/>
      <c r="G1024" s="51"/>
      <c r="H1024" s="51"/>
    </row>
    <row r="1025" spans="1:8" s="83" customFormat="1" ht="12.95">
      <c r="A1025" s="31"/>
      <c r="B1025" s="31"/>
      <c r="C1025" s="48"/>
      <c r="D1025" s="49"/>
      <c r="E1025" s="49"/>
      <c r="F1025" s="50"/>
      <c r="G1025" s="51"/>
      <c r="H1025" s="51"/>
    </row>
    <row r="1026" spans="1:8" s="83" customFormat="1" ht="12.95">
      <c r="A1026" s="31"/>
      <c r="B1026" s="31"/>
      <c r="C1026" s="48"/>
      <c r="D1026" s="49"/>
      <c r="E1026" s="49"/>
      <c r="F1026" s="50"/>
      <c r="G1026" s="51"/>
      <c r="H1026" s="51"/>
    </row>
    <row r="1027" spans="1:8" s="83" customFormat="1" ht="12.95">
      <c r="A1027" s="31"/>
      <c r="B1027" s="31"/>
      <c r="C1027" s="48"/>
      <c r="D1027" s="49"/>
      <c r="E1027" s="49"/>
      <c r="F1027" s="50"/>
      <c r="G1027" s="51"/>
      <c r="H1027" s="51"/>
    </row>
    <row r="1028" spans="1:8" s="83" customFormat="1" ht="12.95">
      <c r="A1028" s="31"/>
      <c r="B1028" s="31"/>
      <c r="C1028" s="48"/>
      <c r="D1028" s="49"/>
      <c r="E1028" s="49"/>
      <c r="F1028" s="50"/>
      <c r="G1028" s="51"/>
      <c r="H1028" s="51"/>
    </row>
    <row r="1029" spans="1:8" s="83" customFormat="1" ht="12.95">
      <c r="A1029" s="31"/>
      <c r="B1029" s="31"/>
      <c r="C1029" s="48"/>
      <c r="D1029" s="49"/>
      <c r="E1029" s="49"/>
      <c r="F1029" s="50"/>
      <c r="G1029" s="51"/>
      <c r="H1029" s="51"/>
    </row>
    <row r="1030" spans="1:8" s="83" customFormat="1" ht="12.95">
      <c r="A1030" s="31"/>
      <c r="B1030" s="31"/>
      <c r="C1030" s="48"/>
      <c r="D1030" s="49"/>
      <c r="E1030" s="49"/>
      <c r="F1030" s="50"/>
      <c r="G1030" s="51"/>
      <c r="H1030" s="51"/>
    </row>
    <row r="1031" spans="1:8" s="83" customFormat="1" ht="12.95">
      <c r="A1031" s="31"/>
      <c r="B1031" s="31"/>
      <c r="C1031" s="48"/>
      <c r="D1031" s="49"/>
      <c r="E1031" s="49"/>
      <c r="F1031" s="50"/>
      <c r="G1031" s="51"/>
      <c r="H1031" s="51"/>
    </row>
    <row r="1032" spans="1:8" s="83" customFormat="1" ht="12.95">
      <c r="A1032" s="31"/>
      <c r="B1032" s="31"/>
      <c r="C1032" s="48"/>
      <c r="D1032" s="49"/>
      <c r="E1032" s="49"/>
      <c r="F1032" s="50"/>
      <c r="G1032" s="51"/>
      <c r="H1032" s="51"/>
    </row>
    <row r="1033" spans="1:8" s="83" customFormat="1" ht="12.95">
      <c r="A1033" s="31"/>
      <c r="B1033" s="31"/>
      <c r="C1033" s="48"/>
      <c r="D1033" s="49"/>
      <c r="E1033" s="49"/>
      <c r="F1033" s="50"/>
      <c r="G1033" s="51"/>
      <c r="H1033" s="51"/>
    </row>
    <row r="1034" spans="1:8" s="83" customFormat="1" ht="12.95">
      <c r="A1034" s="31"/>
      <c r="B1034" s="31"/>
      <c r="C1034" s="48"/>
      <c r="D1034" s="49"/>
      <c r="E1034" s="49"/>
      <c r="F1034" s="50"/>
      <c r="G1034" s="51"/>
      <c r="H1034" s="51"/>
    </row>
    <row r="1035" spans="1:8" s="83" customFormat="1" ht="12.95">
      <c r="A1035" s="31"/>
      <c r="B1035" s="31"/>
      <c r="C1035" s="48"/>
      <c r="D1035" s="49"/>
      <c r="E1035" s="49"/>
      <c r="F1035" s="50"/>
      <c r="G1035" s="51"/>
      <c r="H1035" s="51"/>
    </row>
    <row r="1036" spans="1:8" s="83" customFormat="1" ht="12.95">
      <c r="A1036" s="31"/>
      <c r="B1036" s="31"/>
      <c r="C1036" s="48"/>
      <c r="D1036" s="49"/>
      <c r="E1036" s="49"/>
      <c r="F1036" s="50"/>
      <c r="G1036" s="51"/>
      <c r="H1036" s="51"/>
    </row>
    <row r="1037" spans="1:8" s="83" customFormat="1" ht="12.95">
      <c r="A1037" s="31"/>
      <c r="B1037" s="31"/>
      <c r="C1037" s="48"/>
      <c r="D1037" s="49"/>
      <c r="E1037" s="49"/>
      <c r="F1037" s="50"/>
      <c r="G1037" s="51"/>
      <c r="H1037" s="51"/>
    </row>
    <row r="1038" spans="1:8" s="83" customFormat="1" ht="12.95">
      <c r="A1038" s="31"/>
      <c r="B1038" s="31"/>
      <c r="C1038" s="48"/>
      <c r="D1038" s="49"/>
      <c r="E1038" s="49"/>
      <c r="F1038" s="50"/>
      <c r="G1038" s="51"/>
      <c r="H1038" s="51"/>
    </row>
    <row r="1039" spans="1:8" s="83" customFormat="1" ht="12.95">
      <c r="A1039" s="31"/>
      <c r="B1039" s="31"/>
      <c r="C1039" s="48"/>
      <c r="D1039" s="49"/>
      <c r="E1039" s="49"/>
      <c r="F1039" s="50"/>
      <c r="G1039" s="51"/>
      <c r="H1039" s="51"/>
    </row>
    <row r="1040" spans="1:8" s="83" customFormat="1" ht="12.95">
      <c r="A1040" s="31"/>
      <c r="B1040" s="31"/>
      <c r="C1040" s="48"/>
      <c r="D1040" s="49"/>
      <c r="E1040" s="49"/>
      <c r="F1040" s="50"/>
      <c r="G1040" s="51"/>
      <c r="H1040" s="51"/>
    </row>
    <row r="1041" spans="1:8" s="83" customFormat="1" ht="12.95">
      <c r="A1041" s="31"/>
      <c r="B1041" s="31"/>
      <c r="C1041" s="48"/>
      <c r="D1041" s="49"/>
      <c r="E1041" s="49"/>
      <c r="F1041" s="50"/>
      <c r="G1041" s="51"/>
      <c r="H1041" s="51"/>
    </row>
    <row r="1042" spans="1:8" s="83" customFormat="1" ht="12.95">
      <c r="A1042" s="31"/>
      <c r="B1042" s="31"/>
      <c r="C1042" s="48"/>
      <c r="D1042" s="49"/>
      <c r="E1042" s="49"/>
      <c r="F1042" s="50"/>
      <c r="G1042" s="51"/>
      <c r="H1042" s="51"/>
    </row>
    <row r="1043" spans="1:8" s="83" customFormat="1" ht="12.95">
      <c r="A1043" s="31"/>
      <c r="B1043" s="31"/>
      <c r="C1043" s="48"/>
      <c r="D1043" s="49"/>
      <c r="E1043" s="49"/>
      <c r="F1043" s="50"/>
      <c r="G1043" s="51"/>
      <c r="H1043" s="51"/>
    </row>
    <row r="1044" spans="1:8" s="83" customFormat="1" ht="12.95">
      <c r="A1044" s="31"/>
      <c r="B1044" s="31"/>
      <c r="C1044" s="48"/>
      <c r="D1044" s="49"/>
      <c r="E1044" s="49"/>
      <c r="F1044" s="50"/>
      <c r="G1044" s="51"/>
      <c r="H1044" s="51"/>
    </row>
    <row r="1045" spans="1:8" s="83" customFormat="1" ht="12.95">
      <c r="A1045" s="31"/>
      <c r="B1045" s="31"/>
      <c r="C1045" s="48"/>
      <c r="D1045" s="49"/>
      <c r="E1045" s="49"/>
      <c r="F1045" s="50"/>
      <c r="G1045" s="51"/>
      <c r="H1045" s="51"/>
    </row>
    <row r="1046" spans="1:8" s="83" customFormat="1" ht="12.95">
      <c r="A1046" s="31"/>
      <c r="B1046" s="31"/>
      <c r="C1046" s="48"/>
      <c r="D1046" s="49"/>
      <c r="E1046" s="49"/>
      <c r="F1046" s="50"/>
      <c r="G1046" s="51"/>
      <c r="H1046" s="51"/>
    </row>
    <row r="1047" spans="1:8" s="83" customFormat="1" ht="12.95">
      <c r="A1047" s="31"/>
      <c r="B1047" s="31"/>
      <c r="C1047" s="48"/>
      <c r="D1047" s="49"/>
      <c r="E1047" s="49"/>
      <c r="F1047" s="50"/>
      <c r="G1047" s="51"/>
      <c r="H1047" s="51"/>
    </row>
    <row r="1048" spans="1:8" s="83" customFormat="1" ht="12.95">
      <c r="A1048" s="31"/>
      <c r="B1048" s="31"/>
      <c r="C1048" s="48"/>
      <c r="D1048" s="49"/>
      <c r="E1048" s="49"/>
      <c r="F1048" s="50"/>
      <c r="G1048" s="51"/>
      <c r="H1048" s="51"/>
    </row>
    <row r="1049" spans="1:8" s="83" customFormat="1" ht="12.95">
      <c r="A1049" s="31"/>
      <c r="B1049" s="31"/>
      <c r="C1049" s="48"/>
      <c r="D1049" s="49"/>
      <c r="E1049" s="49"/>
      <c r="F1049" s="50"/>
      <c r="G1049" s="51"/>
      <c r="H1049" s="51"/>
    </row>
    <row r="1050" spans="1:8" s="83" customFormat="1" ht="12.95">
      <c r="A1050" s="31"/>
      <c r="B1050" s="31"/>
      <c r="C1050" s="48"/>
      <c r="D1050" s="49"/>
      <c r="E1050" s="49"/>
      <c r="F1050" s="50"/>
      <c r="G1050" s="51"/>
      <c r="H1050" s="51"/>
    </row>
    <row r="1051" spans="1:8" s="83" customFormat="1" ht="12.95">
      <c r="A1051" s="31"/>
      <c r="B1051" s="31"/>
      <c r="C1051" s="48"/>
      <c r="D1051" s="49"/>
      <c r="E1051" s="49"/>
      <c r="F1051" s="50"/>
      <c r="G1051" s="51"/>
      <c r="H1051" s="51"/>
    </row>
    <row r="1052" spans="1:8" s="83" customFormat="1" ht="12.95">
      <c r="A1052" s="31"/>
      <c r="B1052" s="31"/>
      <c r="C1052" s="48"/>
      <c r="D1052" s="49"/>
      <c r="E1052" s="49"/>
      <c r="F1052" s="50"/>
      <c r="G1052" s="51"/>
      <c r="H1052" s="51"/>
    </row>
    <row r="1053" spans="1:8" s="83" customFormat="1" ht="12.95">
      <c r="A1053" s="31"/>
      <c r="B1053" s="31"/>
      <c r="C1053" s="48"/>
      <c r="D1053" s="49"/>
      <c r="E1053" s="49"/>
      <c r="F1053" s="50"/>
      <c r="G1053" s="51"/>
      <c r="H1053" s="51"/>
    </row>
    <row r="1054" spans="1:8" s="83" customFormat="1" ht="12.95">
      <c r="A1054" s="31"/>
      <c r="B1054" s="31"/>
      <c r="C1054" s="48"/>
      <c r="D1054" s="49"/>
      <c r="E1054" s="49"/>
      <c r="F1054" s="50"/>
      <c r="G1054" s="51"/>
      <c r="H1054" s="51"/>
    </row>
    <row r="1055" spans="1:8" s="83" customFormat="1" ht="12.95">
      <c r="A1055" s="31"/>
      <c r="B1055" s="31"/>
      <c r="C1055" s="48"/>
      <c r="D1055" s="49"/>
      <c r="E1055" s="49"/>
      <c r="F1055" s="50"/>
      <c r="G1055" s="51"/>
      <c r="H1055" s="51"/>
    </row>
    <row r="1056" spans="1:8" s="83" customFormat="1" ht="12.95">
      <c r="A1056" s="31"/>
      <c r="B1056" s="31"/>
      <c r="C1056" s="48"/>
      <c r="D1056" s="49"/>
      <c r="E1056" s="49"/>
      <c r="F1056" s="50"/>
      <c r="G1056" s="51"/>
      <c r="H1056" s="51"/>
    </row>
    <row r="1057" spans="1:8" s="83" customFormat="1" ht="12.95">
      <c r="A1057" s="31"/>
      <c r="B1057" s="31"/>
      <c r="C1057" s="48"/>
      <c r="D1057" s="49"/>
      <c r="E1057" s="49"/>
      <c r="F1057" s="50"/>
      <c r="G1057" s="51"/>
      <c r="H1057" s="51"/>
    </row>
    <row r="1058" spans="1:8" s="83" customFormat="1" ht="12.95">
      <c r="A1058" s="31"/>
      <c r="B1058" s="31"/>
      <c r="C1058" s="48"/>
      <c r="D1058" s="49"/>
      <c r="E1058" s="49"/>
      <c r="F1058" s="50"/>
      <c r="G1058" s="51"/>
      <c r="H1058" s="51"/>
    </row>
    <row r="1059" spans="1:8" s="83" customFormat="1" ht="12.95">
      <c r="A1059" s="31"/>
      <c r="B1059" s="31"/>
      <c r="C1059" s="48"/>
      <c r="D1059" s="49"/>
      <c r="E1059" s="49"/>
      <c r="F1059" s="50"/>
      <c r="G1059" s="51"/>
      <c r="H1059" s="51"/>
    </row>
    <row r="1060" spans="1:8" s="83" customFormat="1" ht="12.95">
      <c r="A1060" s="31"/>
      <c r="B1060" s="31"/>
      <c r="C1060" s="48"/>
      <c r="D1060" s="49"/>
      <c r="E1060" s="49"/>
      <c r="F1060" s="50"/>
      <c r="G1060" s="51"/>
      <c r="H1060" s="51"/>
    </row>
    <row r="1061" spans="1:8" s="83" customFormat="1" ht="12.95">
      <c r="A1061" s="31"/>
      <c r="B1061" s="31"/>
      <c r="C1061" s="48"/>
      <c r="D1061" s="49"/>
      <c r="E1061" s="49"/>
      <c r="F1061" s="50"/>
      <c r="G1061" s="51"/>
      <c r="H1061" s="51"/>
    </row>
    <row r="1062" spans="1:8" s="83" customFormat="1" ht="12.95">
      <c r="A1062" s="31"/>
      <c r="B1062" s="31"/>
      <c r="C1062" s="48"/>
      <c r="D1062" s="49"/>
      <c r="E1062" s="49"/>
      <c r="F1062" s="50"/>
      <c r="G1062" s="51"/>
      <c r="H1062" s="51"/>
    </row>
    <row r="1063" spans="1:8" s="83" customFormat="1" ht="12.95">
      <c r="A1063" s="31"/>
      <c r="B1063" s="31"/>
      <c r="C1063" s="48"/>
      <c r="D1063" s="49"/>
      <c r="E1063" s="49"/>
      <c r="F1063" s="50"/>
      <c r="G1063" s="51"/>
      <c r="H1063" s="51"/>
    </row>
    <row r="1064" spans="1:8" s="83" customFormat="1" ht="12.95">
      <c r="A1064" s="31"/>
      <c r="B1064" s="31"/>
      <c r="C1064" s="48"/>
      <c r="D1064" s="49"/>
      <c r="E1064" s="49"/>
      <c r="F1064" s="50"/>
      <c r="G1064" s="51"/>
      <c r="H1064" s="51"/>
    </row>
    <row r="1065" spans="1:8" s="83" customFormat="1" ht="12.95">
      <c r="A1065" s="31"/>
      <c r="B1065" s="31"/>
      <c r="C1065" s="48"/>
      <c r="D1065" s="49"/>
      <c r="E1065" s="49"/>
      <c r="F1065" s="50"/>
      <c r="G1065" s="51"/>
      <c r="H1065" s="51"/>
    </row>
    <row r="1066" spans="1:8" s="83" customFormat="1" ht="12.95">
      <c r="A1066" s="31"/>
      <c r="B1066" s="31"/>
      <c r="C1066" s="48"/>
      <c r="D1066" s="49"/>
      <c r="E1066" s="49"/>
      <c r="F1066" s="50"/>
      <c r="G1066" s="51"/>
      <c r="H1066" s="51"/>
    </row>
    <row r="1067" spans="1:8" s="83" customFormat="1" ht="12.95">
      <c r="A1067" s="31"/>
      <c r="B1067" s="31"/>
      <c r="C1067" s="48"/>
      <c r="D1067" s="49"/>
      <c r="E1067" s="49"/>
      <c r="F1067" s="50"/>
      <c r="G1067" s="51"/>
      <c r="H1067" s="51"/>
    </row>
    <row r="1068" spans="1:8" s="83" customFormat="1" ht="12.95">
      <c r="A1068" s="31"/>
      <c r="B1068" s="31"/>
      <c r="C1068" s="48"/>
      <c r="D1068" s="49"/>
      <c r="E1068" s="49"/>
      <c r="F1068" s="50"/>
      <c r="G1068" s="51"/>
      <c r="H1068" s="51"/>
    </row>
    <row r="1069" spans="1:8" s="83" customFormat="1" ht="12.95">
      <c r="A1069" s="31"/>
      <c r="B1069" s="31"/>
      <c r="C1069" s="48"/>
      <c r="D1069" s="49"/>
      <c r="E1069" s="49"/>
      <c r="F1069" s="50"/>
      <c r="G1069" s="51"/>
      <c r="H1069" s="51"/>
    </row>
    <row r="1070" spans="1:8" s="83" customFormat="1" ht="12.95">
      <c r="A1070" s="31"/>
      <c r="B1070" s="31"/>
      <c r="C1070" s="48"/>
      <c r="D1070" s="49"/>
      <c r="E1070" s="49"/>
      <c r="F1070" s="50"/>
      <c r="G1070" s="51"/>
      <c r="H1070" s="51"/>
    </row>
    <row r="1071" spans="1:8" s="83" customFormat="1" ht="12.95">
      <c r="A1071" s="31"/>
      <c r="B1071" s="31"/>
      <c r="C1071" s="48"/>
      <c r="D1071" s="49"/>
      <c r="E1071" s="49"/>
      <c r="F1071" s="50"/>
      <c r="G1071" s="51"/>
      <c r="H1071" s="51"/>
    </row>
    <row r="1072" spans="1:8" s="83" customFormat="1" ht="12.95">
      <c r="A1072" s="31"/>
      <c r="B1072" s="31"/>
      <c r="C1072" s="48"/>
      <c r="D1072" s="49"/>
      <c r="E1072" s="49"/>
      <c r="F1072" s="50"/>
      <c r="G1072" s="51"/>
      <c r="H1072" s="51"/>
    </row>
    <row r="1073" spans="1:8" s="83" customFormat="1" ht="12.95">
      <c r="A1073" s="31"/>
      <c r="B1073" s="31"/>
      <c r="C1073" s="48"/>
      <c r="D1073" s="49"/>
      <c r="E1073" s="49"/>
      <c r="F1073" s="50"/>
      <c r="G1073" s="51"/>
      <c r="H1073" s="51"/>
    </row>
    <row r="1074" spans="1:8" s="83" customFormat="1" ht="12.95">
      <c r="A1074" s="31"/>
      <c r="B1074" s="31"/>
      <c r="C1074" s="48"/>
      <c r="D1074" s="49"/>
      <c r="E1074" s="49"/>
      <c r="F1074" s="50"/>
      <c r="G1074" s="51"/>
      <c r="H1074" s="51"/>
    </row>
    <row r="1075" spans="1:8" s="83" customFormat="1" ht="12.95">
      <c r="A1075" s="31"/>
      <c r="B1075" s="31"/>
      <c r="C1075" s="48"/>
      <c r="D1075" s="49"/>
      <c r="E1075" s="49"/>
      <c r="F1075" s="50"/>
      <c r="G1075" s="51"/>
      <c r="H1075" s="51"/>
    </row>
    <row r="1076" spans="1:8" s="83" customFormat="1" ht="12.95">
      <c r="A1076" s="31"/>
      <c r="B1076" s="31"/>
      <c r="C1076" s="48"/>
      <c r="D1076" s="49"/>
      <c r="E1076" s="49"/>
      <c r="F1076" s="50"/>
      <c r="G1076" s="51"/>
      <c r="H1076" s="51"/>
    </row>
    <row r="1077" spans="1:8" s="83" customFormat="1" ht="12.95">
      <c r="A1077" s="31"/>
      <c r="B1077" s="31"/>
      <c r="C1077" s="48"/>
      <c r="D1077" s="49"/>
      <c r="E1077" s="49"/>
      <c r="F1077" s="50"/>
      <c r="G1077" s="51"/>
      <c r="H1077" s="51"/>
    </row>
    <row r="1078" spans="1:8" s="83" customFormat="1" ht="12.95">
      <c r="A1078" s="31"/>
      <c r="B1078" s="31"/>
      <c r="C1078" s="48"/>
      <c r="D1078" s="49"/>
      <c r="E1078" s="49"/>
      <c r="F1078" s="50"/>
      <c r="G1078" s="51"/>
      <c r="H1078" s="51"/>
    </row>
    <row r="1079" spans="1:8" s="83" customFormat="1" ht="12.95">
      <c r="A1079" s="31"/>
      <c r="B1079" s="31"/>
      <c r="C1079" s="48"/>
      <c r="D1079" s="49"/>
      <c r="E1079" s="49"/>
      <c r="F1079" s="50"/>
      <c r="G1079" s="51"/>
      <c r="H1079" s="51"/>
    </row>
    <row r="1080" spans="1:8" s="83" customFormat="1" ht="12.95">
      <c r="A1080" s="31"/>
      <c r="B1080" s="31"/>
      <c r="C1080" s="48"/>
      <c r="D1080" s="49"/>
      <c r="E1080" s="49"/>
      <c r="F1080" s="50"/>
      <c r="G1080" s="51"/>
      <c r="H1080" s="51"/>
    </row>
    <row r="1081" spans="1:8" s="83" customFormat="1" ht="12.95">
      <c r="A1081" s="31"/>
      <c r="B1081" s="31"/>
      <c r="C1081" s="48"/>
      <c r="D1081" s="49"/>
      <c r="E1081" s="49"/>
      <c r="F1081" s="50"/>
      <c r="G1081" s="51"/>
      <c r="H1081" s="51"/>
    </row>
    <row r="1082" spans="1:8" s="83" customFormat="1" ht="12.95">
      <c r="A1082" s="31"/>
      <c r="B1082" s="31"/>
      <c r="C1082" s="48"/>
      <c r="D1082" s="49"/>
      <c r="E1082" s="49"/>
      <c r="F1082" s="50"/>
      <c r="G1082" s="51"/>
      <c r="H1082" s="51"/>
    </row>
    <row r="1083" spans="1:8" s="83" customFormat="1" ht="12.95">
      <c r="A1083" s="31"/>
      <c r="B1083" s="31"/>
      <c r="C1083" s="48"/>
      <c r="D1083" s="49"/>
      <c r="E1083" s="49"/>
      <c r="F1083" s="50"/>
      <c r="G1083" s="51"/>
      <c r="H1083" s="51"/>
    </row>
    <row r="1084" spans="1:8" s="83" customFormat="1" ht="12.95">
      <c r="A1084" s="31"/>
      <c r="B1084" s="31"/>
      <c r="C1084" s="48"/>
      <c r="D1084" s="49"/>
      <c r="E1084" s="49"/>
      <c r="F1084" s="50"/>
      <c r="G1084" s="51"/>
      <c r="H1084" s="51"/>
    </row>
    <row r="1085" spans="1:8" s="83" customFormat="1" ht="12.95">
      <c r="A1085" s="31"/>
      <c r="B1085" s="31"/>
      <c r="C1085" s="48"/>
      <c r="D1085" s="49"/>
      <c r="E1085" s="49"/>
      <c r="F1085" s="50"/>
      <c r="G1085" s="51"/>
      <c r="H1085" s="51"/>
    </row>
    <row r="1086" spans="1:8" s="83" customFormat="1" ht="12.95">
      <c r="A1086" s="31"/>
      <c r="B1086" s="31"/>
      <c r="C1086" s="48"/>
      <c r="D1086" s="49"/>
      <c r="E1086" s="49"/>
      <c r="F1086" s="50"/>
      <c r="G1086" s="51"/>
      <c r="H1086" s="51"/>
    </row>
    <row r="1087" spans="1:8" s="83" customFormat="1" ht="12.95">
      <c r="A1087" s="31"/>
      <c r="B1087" s="31"/>
      <c r="C1087" s="48"/>
      <c r="D1087" s="49"/>
      <c r="E1087" s="49"/>
      <c r="F1087" s="50"/>
      <c r="G1087" s="51"/>
      <c r="H1087" s="51"/>
    </row>
    <row r="1088" spans="1:8" s="83" customFormat="1" ht="12.95">
      <c r="A1088" s="31"/>
      <c r="B1088" s="31"/>
      <c r="C1088" s="48"/>
      <c r="D1088" s="49"/>
      <c r="E1088" s="49"/>
      <c r="F1088" s="50"/>
      <c r="G1088" s="51"/>
      <c r="H1088" s="51"/>
    </row>
    <row r="1089" spans="1:8" s="83" customFormat="1" ht="12.95">
      <c r="A1089" s="31"/>
      <c r="B1089" s="31"/>
      <c r="C1089" s="48"/>
      <c r="D1089" s="49"/>
      <c r="E1089" s="49"/>
      <c r="F1089" s="50"/>
      <c r="G1089" s="51"/>
      <c r="H1089" s="51"/>
    </row>
    <row r="1090" spans="1:8" s="83" customFormat="1" ht="12.95">
      <c r="A1090" s="31"/>
      <c r="B1090" s="31"/>
      <c r="C1090" s="48"/>
      <c r="D1090" s="49"/>
      <c r="E1090" s="49"/>
      <c r="F1090" s="50"/>
      <c r="G1090" s="51"/>
      <c r="H1090" s="51"/>
    </row>
    <row r="1091" spans="1:8" s="83" customFormat="1" ht="12.95">
      <c r="A1091" s="31"/>
      <c r="B1091" s="31"/>
      <c r="C1091" s="48"/>
      <c r="D1091" s="49"/>
      <c r="E1091" s="49"/>
      <c r="F1091" s="50"/>
      <c r="G1091" s="51"/>
      <c r="H1091" s="51"/>
    </row>
    <row r="1092" spans="1:8" s="83" customFormat="1" ht="12.95">
      <c r="A1092" s="31"/>
      <c r="B1092" s="31"/>
      <c r="C1092" s="48"/>
      <c r="D1092" s="49"/>
      <c r="E1092" s="49"/>
      <c r="F1092" s="50"/>
      <c r="G1092" s="51"/>
      <c r="H1092" s="51"/>
    </row>
    <row r="1093" spans="1:8" s="83" customFormat="1" ht="12.95">
      <c r="A1093" s="31"/>
      <c r="B1093" s="31"/>
      <c r="C1093" s="48"/>
      <c r="D1093" s="49"/>
      <c r="E1093" s="49"/>
      <c r="F1093" s="50"/>
      <c r="G1093" s="51"/>
      <c r="H1093" s="51"/>
    </row>
    <row r="1094" spans="1:8" s="83" customFormat="1" ht="12.95">
      <c r="A1094" s="31"/>
      <c r="B1094" s="31"/>
      <c r="C1094" s="48"/>
      <c r="D1094" s="49"/>
      <c r="E1094" s="49"/>
      <c r="F1094" s="50"/>
      <c r="G1094" s="51"/>
      <c r="H1094" s="51"/>
    </row>
    <row r="1095" spans="1:8" s="83" customFormat="1" ht="12.95">
      <c r="A1095" s="31"/>
      <c r="B1095" s="31"/>
      <c r="C1095" s="48"/>
      <c r="D1095" s="49"/>
      <c r="E1095" s="49"/>
      <c r="F1095" s="50"/>
      <c r="G1095" s="51"/>
      <c r="H1095" s="51"/>
    </row>
    <row r="1096" spans="1:8" s="83" customFormat="1" ht="12.95">
      <c r="A1096" s="31"/>
      <c r="B1096" s="31"/>
      <c r="C1096" s="48"/>
      <c r="D1096" s="49"/>
      <c r="E1096" s="49"/>
      <c r="F1096" s="50"/>
      <c r="G1096" s="51"/>
      <c r="H1096" s="51"/>
    </row>
    <row r="1097" spans="1:8" s="83" customFormat="1" ht="12.95">
      <c r="A1097" s="31"/>
      <c r="B1097" s="31"/>
      <c r="C1097" s="48"/>
      <c r="D1097" s="49"/>
      <c r="E1097" s="49"/>
      <c r="F1097" s="50"/>
      <c r="G1097" s="51"/>
      <c r="H1097" s="51"/>
    </row>
    <row r="1098" spans="1:8" s="83" customFormat="1" ht="12.95">
      <c r="A1098" s="31"/>
      <c r="B1098" s="31"/>
      <c r="C1098" s="48"/>
      <c r="D1098" s="49"/>
      <c r="E1098" s="49"/>
      <c r="F1098" s="50"/>
      <c r="G1098" s="51"/>
      <c r="H1098" s="51"/>
    </row>
    <row r="1099" spans="1:8" s="83" customFormat="1" ht="12.95">
      <c r="A1099" s="31"/>
      <c r="B1099" s="31"/>
      <c r="C1099" s="48"/>
      <c r="D1099" s="49"/>
      <c r="E1099" s="49"/>
      <c r="F1099" s="50"/>
      <c r="G1099" s="51"/>
      <c r="H1099" s="51"/>
    </row>
    <row r="1100" spans="1:8" s="83" customFormat="1" ht="12.95">
      <c r="A1100" s="31"/>
      <c r="B1100" s="31"/>
      <c r="C1100" s="48"/>
      <c r="D1100" s="49"/>
      <c r="E1100" s="49"/>
      <c r="F1100" s="50"/>
      <c r="G1100" s="51"/>
      <c r="H1100" s="51"/>
    </row>
    <row r="1101" spans="1:8" s="83" customFormat="1" ht="12.95">
      <c r="A1101" s="31"/>
      <c r="B1101" s="31"/>
      <c r="C1101" s="48"/>
      <c r="D1101" s="49"/>
      <c r="E1101" s="49"/>
      <c r="F1101" s="50"/>
      <c r="G1101" s="51"/>
      <c r="H1101" s="51"/>
    </row>
    <row r="1102" spans="1:8" s="83" customFormat="1" ht="12.95">
      <c r="A1102" s="31"/>
      <c r="B1102" s="31"/>
      <c r="C1102" s="48"/>
      <c r="D1102" s="49"/>
      <c r="E1102" s="49"/>
      <c r="F1102" s="50"/>
      <c r="G1102" s="51"/>
      <c r="H1102" s="51"/>
    </row>
    <row r="1103" spans="1:8" s="83" customFormat="1" ht="12.95">
      <c r="A1103" s="31"/>
      <c r="B1103" s="31"/>
      <c r="C1103" s="48"/>
      <c r="D1103" s="49"/>
      <c r="E1103" s="49"/>
      <c r="F1103" s="50"/>
      <c r="G1103" s="51"/>
      <c r="H1103" s="51"/>
    </row>
    <row r="1104" spans="1:8" s="83" customFormat="1" ht="12.95">
      <c r="A1104" s="31"/>
      <c r="B1104" s="31"/>
      <c r="C1104" s="48"/>
      <c r="D1104" s="49"/>
      <c r="E1104" s="49"/>
      <c r="F1104" s="50"/>
      <c r="G1104" s="51"/>
      <c r="H1104" s="51"/>
    </row>
    <row r="1105" spans="1:8" s="83" customFormat="1" ht="12.95">
      <c r="A1105" s="31"/>
      <c r="B1105" s="31"/>
      <c r="C1105" s="48"/>
      <c r="D1105" s="49"/>
      <c r="E1105" s="49"/>
      <c r="F1105" s="50"/>
      <c r="G1105" s="51"/>
      <c r="H1105" s="51"/>
    </row>
    <row r="1106" spans="1:8" s="83" customFormat="1" ht="12.95">
      <c r="A1106" s="31"/>
      <c r="B1106" s="31"/>
      <c r="C1106" s="48"/>
      <c r="D1106" s="49"/>
      <c r="E1106" s="49"/>
      <c r="F1106" s="50"/>
      <c r="G1106" s="51"/>
      <c r="H1106" s="51"/>
    </row>
    <row r="1107" spans="1:8" s="83" customFormat="1" ht="12.95">
      <c r="A1107" s="31"/>
      <c r="B1107" s="31"/>
      <c r="C1107" s="48"/>
      <c r="D1107" s="49"/>
      <c r="E1107" s="49"/>
      <c r="F1107" s="50"/>
      <c r="G1107" s="51"/>
      <c r="H1107" s="51"/>
    </row>
    <row r="1108" spans="1:8" s="83" customFormat="1" ht="12.95">
      <c r="A1108" s="31"/>
      <c r="B1108" s="31"/>
      <c r="C1108" s="48"/>
      <c r="D1108" s="49"/>
      <c r="E1108" s="49"/>
      <c r="F1108" s="50"/>
      <c r="G1108" s="51"/>
      <c r="H1108" s="51"/>
    </row>
    <row r="1109" spans="1:8" s="83" customFormat="1" ht="12.95">
      <c r="A1109" s="31"/>
      <c r="B1109" s="31"/>
      <c r="C1109" s="48"/>
      <c r="D1109" s="49"/>
      <c r="E1109" s="49"/>
      <c r="F1109" s="50"/>
      <c r="G1109" s="51"/>
      <c r="H1109" s="51"/>
    </row>
    <row r="1110" spans="1:8" s="83" customFormat="1" ht="12.95">
      <c r="A1110" s="31"/>
      <c r="B1110" s="31"/>
      <c r="C1110" s="48"/>
      <c r="D1110" s="49"/>
      <c r="E1110" s="49"/>
      <c r="F1110" s="50"/>
      <c r="G1110" s="51"/>
      <c r="H1110" s="51"/>
    </row>
    <row r="1111" spans="1:8" s="83" customFormat="1" ht="12.95">
      <c r="A1111" s="31"/>
      <c r="B1111" s="31"/>
      <c r="C1111" s="48"/>
      <c r="D1111" s="49"/>
      <c r="E1111" s="49"/>
      <c r="F1111" s="50"/>
      <c r="G1111" s="51"/>
      <c r="H1111" s="51"/>
    </row>
    <row r="1112" spans="1:8" s="83" customFormat="1" ht="12.95">
      <c r="A1112" s="31"/>
      <c r="B1112" s="31"/>
      <c r="C1112" s="48"/>
      <c r="D1112" s="49"/>
      <c r="E1112" s="49"/>
      <c r="F1112" s="50"/>
      <c r="G1112" s="51"/>
      <c r="H1112" s="51"/>
    </row>
    <row r="1113" spans="1:8" s="83" customFormat="1" ht="12.95">
      <c r="A1113" s="31"/>
      <c r="B1113" s="31"/>
      <c r="C1113" s="48"/>
      <c r="D1113" s="49"/>
      <c r="E1113" s="49"/>
      <c r="F1113" s="50"/>
      <c r="G1113" s="51"/>
      <c r="H1113" s="51"/>
    </row>
    <row r="1114" spans="1:8" s="83" customFormat="1" ht="12.95">
      <c r="A1114" s="31"/>
      <c r="B1114" s="31"/>
      <c r="C1114" s="48"/>
      <c r="D1114" s="49"/>
      <c r="E1114" s="49"/>
      <c r="F1114" s="50"/>
      <c r="G1114" s="51"/>
      <c r="H1114" s="51"/>
    </row>
    <row r="1115" spans="1:8" s="83" customFormat="1" ht="12.95">
      <c r="A1115" s="31"/>
      <c r="B1115" s="31"/>
      <c r="C1115" s="48"/>
      <c r="D1115" s="49"/>
      <c r="E1115" s="49"/>
      <c r="F1115" s="50"/>
      <c r="G1115" s="51"/>
      <c r="H1115" s="51"/>
    </row>
    <row r="1116" spans="1:8" s="83" customFormat="1" ht="12.95">
      <c r="A1116" s="31"/>
      <c r="B1116" s="31"/>
      <c r="C1116" s="48"/>
      <c r="D1116" s="49"/>
      <c r="E1116" s="49"/>
      <c r="F1116" s="50"/>
      <c r="G1116" s="51"/>
      <c r="H1116" s="51"/>
    </row>
    <row r="1117" spans="1:8" s="83" customFormat="1" ht="12.95">
      <c r="A1117" s="31"/>
      <c r="B1117" s="31"/>
      <c r="C1117" s="48"/>
      <c r="D1117" s="49"/>
      <c r="E1117" s="49"/>
      <c r="F1117" s="50"/>
      <c r="G1117" s="51"/>
      <c r="H1117" s="51"/>
    </row>
    <row r="1118" spans="1:8" s="83" customFormat="1" ht="12.95">
      <c r="A1118" s="31"/>
      <c r="B1118" s="31"/>
      <c r="C1118" s="48"/>
      <c r="D1118" s="49"/>
      <c r="E1118" s="49"/>
      <c r="F1118" s="50"/>
      <c r="G1118" s="51"/>
      <c r="H1118" s="51"/>
    </row>
    <row r="1119" spans="1:8" s="83" customFormat="1" ht="12.95">
      <c r="A1119" s="31"/>
      <c r="B1119" s="31"/>
      <c r="C1119" s="48"/>
      <c r="D1119" s="49"/>
      <c r="E1119" s="49"/>
      <c r="F1119" s="50"/>
      <c r="G1119" s="51"/>
      <c r="H1119" s="51"/>
    </row>
    <row r="1120" spans="1:8" s="83" customFormat="1" ht="12.95">
      <c r="A1120" s="31"/>
      <c r="B1120" s="31"/>
      <c r="C1120" s="48"/>
      <c r="D1120" s="49"/>
      <c r="E1120" s="49"/>
      <c r="F1120" s="50"/>
      <c r="G1120" s="51"/>
      <c r="H1120" s="51"/>
    </row>
    <row r="1121" spans="1:8" s="83" customFormat="1" ht="12.95">
      <c r="A1121" s="31"/>
      <c r="B1121" s="31"/>
      <c r="C1121" s="48"/>
      <c r="D1121" s="49"/>
      <c r="E1121" s="49"/>
      <c r="F1121" s="50"/>
      <c r="G1121" s="51"/>
      <c r="H1121" s="51"/>
    </row>
    <row r="1122" spans="1:8" s="83" customFormat="1" ht="12.95">
      <c r="A1122" s="31"/>
      <c r="B1122" s="31"/>
      <c r="C1122" s="48"/>
      <c r="D1122" s="49"/>
      <c r="E1122" s="49"/>
      <c r="F1122" s="50"/>
      <c r="G1122" s="51"/>
      <c r="H1122" s="51"/>
    </row>
    <row r="1123" spans="1:8" s="83" customFormat="1" ht="12.95">
      <c r="A1123" s="31"/>
      <c r="B1123" s="31"/>
      <c r="C1123" s="48"/>
      <c r="D1123" s="49"/>
      <c r="E1123" s="49"/>
      <c r="F1123" s="50"/>
      <c r="G1123" s="51"/>
      <c r="H1123" s="51"/>
    </row>
    <row r="1124" spans="1:8" s="83" customFormat="1" ht="12.95">
      <c r="A1124" s="31"/>
      <c r="B1124" s="31"/>
      <c r="C1124" s="48"/>
      <c r="D1124" s="49"/>
      <c r="E1124" s="49"/>
      <c r="F1124" s="50"/>
      <c r="G1124" s="51"/>
      <c r="H1124" s="51"/>
    </row>
    <row r="1125" spans="1:8" s="83" customFormat="1" ht="12.95">
      <c r="A1125" s="31"/>
      <c r="B1125" s="31"/>
      <c r="C1125" s="48"/>
      <c r="D1125" s="49"/>
      <c r="E1125" s="49"/>
      <c r="F1125" s="50"/>
      <c r="G1125" s="51"/>
      <c r="H1125" s="51"/>
    </row>
    <row r="1126" spans="1:8" s="83" customFormat="1" ht="12.95">
      <c r="A1126" s="31"/>
      <c r="B1126" s="31"/>
      <c r="C1126" s="48"/>
      <c r="D1126" s="49"/>
      <c r="E1126" s="49"/>
      <c r="F1126" s="50"/>
      <c r="G1126" s="51"/>
      <c r="H1126" s="51"/>
    </row>
    <row r="1127" spans="1:8" s="83" customFormat="1" ht="12.95">
      <c r="A1127" s="31"/>
      <c r="B1127" s="31"/>
      <c r="C1127" s="48"/>
      <c r="D1127" s="49"/>
      <c r="E1127" s="49"/>
      <c r="F1127" s="50"/>
      <c r="G1127" s="51"/>
      <c r="H1127" s="51"/>
    </row>
    <row r="1128" spans="1:8" s="83" customFormat="1" ht="12.95">
      <c r="A1128" s="31"/>
      <c r="B1128" s="31"/>
      <c r="C1128" s="48"/>
      <c r="D1128" s="49"/>
      <c r="E1128" s="49"/>
      <c r="F1128" s="50"/>
      <c r="G1128" s="51"/>
      <c r="H1128" s="51"/>
    </row>
    <row r="1129" spans="1:8" s="83" customFormat="1" ht="12.95">
      <c r="A1129" s="31"/>
      <c r="B1129" s="31"/>
      <c r="C1129" s="48"/>
      <c r="D1129" s="49"/>
      <c r="E1129" s="49"/>
      <c r="F1129" s="50"/>
      <c r="G1129" s="51"/>
      <c r="H1129" s="51"/>
    </row>
    <row r="1130" spans="1:8" s="83" customFormat="1" ht="12.95">
      <c r="A1130" s="31"/>
      <c r="B1130" s="31"/>
      <c r="C1130" s="48"/>
      <c r="D1130" s="49"/>
      <c r="E1130" s="49"/>
      <c r="F1130" s="50"/>
      <c r="G1130" s="51"/>
      <c r="H1130" s="51"/>
    </row>
    <row r="1131" spans="1:8" s="83" customFormat="1" ht="12.95">
      <c r="A1131" s="31"/>
      <c r="B1131" s="31"/>
      <c r="C1131" s="48"/>
      <c r="D1131" s="49"/>
      <c r="E1131" s="49"/>
      <c r="F1131" s="50"/>
      <c r="G1131" s="51"/>
      <c r="H1131" s="51"/>
    </row>
    <row r="1132" spans="1:8" s="83" customFormat="1" ht="12.95">
      <c r="A1132" s="31"/>
      <c r="B1132" s="31"/>
      <c r="C1132" s="48"/>
      <c r="D1132" s="49"/>
      <c r="E1132" s="49"/>
      <c r="F1132" s="50"/>
      <c r="G1132" s="51"/>
      <c r="H1132" s="51"/>
    </row>
    <row r="1133" spans="1:8" s="83" customFormat="1" ht="12.95">
      <c r="A1133" s="31"/>
      <c r="B1133" s="31"/>
      <c r="C1133" s="48"/>
      <c r="D1133" s="49"/>
      <c r="E1133" s="49"/>
      <c r="F1133" s="50"/>
      <c r="G1133" s="51"/>
      <c r="H1133" s="51"/>
    </row>
    <row r="1134" spans="1:8" s="83" customFormat="1" ht="12.95">
      <c r="A1134" s="31"/>
      <c r="B1134" s="31"/>
      <c r="C1134" s="48"/>
      <c r="D1134" s="49"/>
      <c r="E1134" s="49"/>
      <c r="F1134" s="50"/>
      <c r="G1134" s="51"/>
      <c r="H1134" s="51"/>
    </row>
    <row r="1135" spans="1:8" s="83" customFormat="1" ht="12.95">
      <c r="A1135" s="31"/>
      <c r="B1135" s="31"/>
      <c r="C1135" s="48"/>
      <c r="D1135" s="49"/>
      <c r="E1135" s="49"/>
      <c r="F1135" s="50"/>
      <c r="G1135" s="51"/>
      <c r="H1135" s="51"/>
    </row>
    <row r="1136" spans="1:8" s="83" customFormat="1" ht="12.95">
      <c r="A1136" s="31"/>
      <c r="B1136" s="31"/>
      <c r="C1136" s="48"/>
      <c r="D1136" s="49"/>
      <c r="E1136" s="49"/>
      <c r="F1136" s="50"/>
      <c r="G1136" s="51"/>
      <c r="H1136" s="51"/>
    </row>
    <row r="1137" spans="1:8" s="83" customFormat="1" ht="12.95">
      <c r="A1137" s="31"/>
      <c r="B1137" s="31"/>
      <c r="C1137" s="48"/>
      <c r="D1137" s="49"/>
      <c r="E1137" s="49"/>
      <c r="F1137" s="50"/>
      <c r="G1137" s="51"/>
      <c r="H1137" s="51"/>
    </row>
    <row r="1138" spans="1:8" s="83" customFormat="1" ht="12.95">
      <c r="A1138" s="31"/>
      <c r="B1138" s="31"/>
      <c r="C1138" s="48"/>
      <c r="D1138" s="49"/>
      <c r="E1138" s="49"/>
      <c r="F1138" s="50"/>
      <c r="G1138" s="51"/>
      <c r="H1138" s="51"/>
    </row>
    <row r="1139" spans="1:8" s="83" customFormat="1" ht="12.95">
      <c r="A1139" s="31"/>
      <c r="B1139" s="31"/>
      <c r="C1139" s="48"/>
      <c r="D1139" s="49"/>
      <c r="E1139" s="49"/>
      <c r="F1139" s="50"/>
      <c r="G1139" s="51"/>
      <c r="H1139" s="51"/>
    </row>
    <row r="1140" spans="1:8" s="83" customFormat="1" ht="12.95">
      <c r="A1140" s="31"/>
      <c r="B1140" s="31"/>
      <c r="C1140" s="48"/>
      <c r="D1140" s="49"/>
      <c r="E1140" s="49"/>
      <c r="F1140" s="50"/>
      <c r="G1140" s="51"/>
      <c r="H1140" s="51"/>
    </row>
    <row r="1141" spans="1:8" s="83" customFormat="1" ht="12.95">
      <c r="A1141" s="31"/>
      <c r="B1141" s="31"/>
      <c r="C1141" s="48"/>
      <c r="D1141" s="49"/>
      <c r="E1141" s="49"/>
      <c r="F1141" s="50"/>
      <c r="G1141" s="51"/>
      <c r="H1141" s="51"/>
    </row>
    <row r="1142" spans="1:8" s="83" customFormat="1" ht="12.95">
      <c r="A1142" s="31"/>
      <c r="B1142" s="31"/>
      <c r="C1142" s="48"/>
      <c r="D1142" s="49"/>
      <c r="E1142" s="49"/>
      <c r="F1142" s="50"/>
      <c r="G1142" s="51"/>
      <c r="H1142" s="51"/>
    </row>
    <row r="1143" spans="1:8" s="83" customFormat="1" ht="12.95">
      <c r="A1143" s="31"/>
      <c r="B1143" s="31"/>
      <c r="C1143" s="48"/>
      <c r="D1143" s="49"/>
      <c r="E1143" s="49"/>
      <c r="F1143" s="50"/>
      <c r="G1143" s="51"/>
      <c r="H1143" s="51"/>
    </row>
    <row r="1144" spans="1:8" s="83" customFormat="1" ht="12.95">
      <c r="A1144" s="31"/>
      <c r="B1144" s="31"/>
      <c r="C1144" s="48"/>
      <c r="D1144" s="49"/>
      <c r="E1144" s="49"/>
      <c r="F1144" s="50"/>
      <c r="G1144" s="51"/>
      <c r="H1144" s="51"/>
    </row>
    <row r="1145" spans="1:8" s="83" customFormat="1" ht="12.95">
      <c r="A1145" s="31"/>
      <c r="B1145" s="31"/>
      <c r="C1145" s="48"/>
      <c r="D1145" s="49"/>
      <c r="E1145" s="49"/>
      <c r="F1145" s="50"/>
      <c r="G1145" s="51"/>
      <c r="H1145" s="51"/>
    </row>
    <row r="1146" spans="1:8" s="83" customFormat="1" ht="12.95">
      <c r="A1146" s="31"/>
      <c r="B1146" s="31"/>
      <c r="C1146" s="48"/>
      <c r="D1146" s="49"/>
      <c r="E1146" s="49"/>
      <c r="F1146" s="50"/>
      <c r="G1146" s="51"/>
      <c r="H1146" s="51"/>
    </row>
    <row r="1147" spans="1:8" s="83" customFormat="1" ht="12.95">
      <c r="A1147" s="31"/>
      <c r="B1147" s="31"/>
      <c r="C1147" s="48"/>
      <c r="D1147" s="49"/>
      <c r="E1147" s="49"/>
      <c r="F1147" s="50"/>
      <c r="G1147" s="51"/>
      <c r="H1147" s="51"/>
    </row>
    <row r="1148" spans="1:8" s="83" customFormat="1" ht="12.95">
      <c r="A1148" s="31"/>
      <c r="B1148" s="31"/>
      <c r="C1148" s="48"/>
      <c r="D1148" s="49"/>
      <c r="E1148" s="49"/>
      <c r="F1148" s="50"/>
      <c r="G1148" s="51"/>
      <c r="H1148" s="51"/>
    </row>
    <row r="1149" spans="1:8" s="83" customFormat="1" ht="12.95">
      <c r="A1149" s="31"/>
      <c r="B1149" s="31"/>
      <c r="C1149" s="48"/>
      <c r="D1149" s="49"/>
      <c r="E1149" s="49"/>
      <c r="F1149" s="50"/>
      <c r="G1149" s="51"/>
      <c r="H1149" s="51"/>
    </row>
    <row r="1150" spans="1:8" s="83" customFormat="1" ht="12.95">
      <c r="A1150" s="31"/>
      <c r="B1150" s="31"/>
      <c r="C1150" s="48"/>
      <c r="D1150" s="49"/>
      <c r="E1150" s="49"/>
      <c r="F1150" s="50"/>
      <c r="G1150" s="51"/>
      <c r="H1150" s="51"/>
    </row>
    <row r="1151" spans="1:8" s="83" customFormat="1" ht="12.95">
      <c r="A1151" s="31"/>
      <c r="B1151" s="31"/>
      <c r="C1151" s="48"/>
      <c r="D1151" s="49"/>
      <c r="E1151" s="49"/>
      <c r="F1151" s="50"/>
      <c r="G1151" s="51"/>
      <c r="H1151" s="51"/>
    </row>
    <row r="1152" spans="1:8" s="83" customFormat="1" ht="12.95">
      <c r="A1152" s="31"/>
      <c r="B1152" s="31"/>
      <c r="C1152" s="48"/>
      <c r="D1152" s="49"/>
      <c r="E1152" s="49"/>
      <c r="F1152" s="50"/>
      <c r="G1152" s="51"/>
      <c r="H1152" s="51"/>
    </row>
    <row r="1153" spans="1:8" s="83" customFormat="1" ht="12.95">
      <c r="A1153" s="31"/>
      <c r="B1153" s="31"/>
      <c r="C1153" s="48"/>
      <c r="D1153" s="49"/>
      <c r="E1153" s="49"/>
      <c r="F1153" s="50"/>
      <c r="G1153" s="51"/>
      <c r="H1153" s="51"/>
    </row>
    <row r="1154" spans="1:8" s="83" customFormat="1" ht="12.95">
      <c r="A1154" s="31"/>
      <c r="B1154" s="31"/>
      <c r="C1154" s="48"/>
      <c r="D1154" s="49"/>
      <c r="E1154" s="49"/>
      <c r="F1154" s="50"/>
      <c r="G1154" s="51"/>
      <c r="H1154" s="51"/>
    </row>
    <row r="1155" spans="1:8" s="83" customFormat="1" ht="12.95">
      <c r="A1155" s="31"/>
      <c r="B1155" s="31"/>
      <c r="C1155" s="48"/>
      <c r="D1155" s="49"/>
      <c r="E1155" s="49"/>
      <c r="F1155" s="50"/>
      <c r="G1155" s="51"/>
      <c r="H1155" s="51"/>
    </row>
    <row r="1156" spans="1:8" s="83" customFormat="1" ht="12.95">
      <c r="A1156" s="31"/>
      <c r="B1156" s="31"/>
      <c r="C1156" s="48"/>
      <c r="D1156" s="49"/>
      <c r="E1156" s="49"/>
      <c r="F1156" s="50"/>
      <c r="G1156" s="51"/>
      <c r="H1156" s="51"/>
    </row>
    <row r="1157" spans="1:8" s="83" customFormat="1" ht="12.95">
      <c r="A1157" s="31"/>
      <c r="B1157" s="31"/>
      <c r="C1157" s="48"/>
      <c r="D1157" s="49"/>
      <c r="E1157" s="49"/>
      <c r="F1157" s="50"/>
      <c r="G1157" s="51"/>
      <c r="H1157" s="51"/>
    </row>
    <row r="1158" spans="1:8" s="83" customFormat="1" ht="12.95">
      <c r="A1158" s="31"/>
      <c r="B1158" s="31"/>
      <c r="C1158" s="48"/>
      <c r="D1158" s="49"/>
      <c r="E1158" s="49"/>
      <c r="F1158" s="50"/>
      <c r="G1158" s="51"/>
      <c r="H1158" s="51"/>
    </row>
    <row r="1159" spans="1:8" s="83" customFormat="1" ht="12.95">
      <c r="A1159" s="31"/>
      <c r="B1159" s="31"/>
      <c r="C1159" s="48"/>
      <c r="D1159" s="49"/>
      <c r="E1159" s="49"/>
      <c r="F1159" s="50"/>
      <c r="G1159" s="51"/>
      <c r="H1159" s="51"/>
    </row>
    <row r="1160" spans="1:8" s="83" customFormat="1" ht="12.95">
      <c r="A1160" s="31"/>
      <c r="B1160" s="31"/>
      <c r="C1160" s="48"/>
      <c r="D1160" s="49"/>
      <c r="E1160" s="49"/>
      <c r="F1160" s="50"/>
      <c r="G1160" s="51"/>
      <c r="H1160" s="51"/>
    </row>
    <row r="1161" spans="1:8" s="83" customFormat="1" ht="12.95">
      <c r="A1161" s="31"/>
      <c r="B1161" s="31"/>
      <c r="C1161" s="48"/>
      <c r="D1161" s="49"/>
      <c r="E1161" s="49"/>
      <c r="F1161" s="50"/>
      <c r="G1161" s="51"/>
      <c r="H1161" s="51"/>
    </row>
    <row r="1162" spans="1:8" s="83" customFormat="1" ht="12.95">
      <c r="A1162" s="31"/>
      <c r="B1162" s="31"/>
      <c r="C1162" s="48"/>
      <c r="D1162" s="49"/>
      <c r="E1162" s="49"/>
      <c r="F1162" s="50"/>
      <c r="G1162" s="51"/>
      <c r="H1162" s="51"/>
    </row>
    <row r="1163" spans="1:8" s="83" customFormat="1" ht="12.95">
      <c r="A1163" s="31"/>
      <c r="B1163" s="31"/>
      <c r="C1163" s="48"/>
      <c r="D1163" s="49"/>
      <c r="E1163" s="49"/>
      <c r="F1163" s="50"/>
      <c r="G1163" s="51"/>
      <c r="H1163" s="51"/>
    </row>
    <row r="1164" spans="1:8" s="83" customFormat="1" ht="12.95">
      <c r="A1164" s="31"/>
      <c r="B1164" s="31"/>
      <c r="C1164" s="48"/>
      <c r="D1164" s="49"/>
      <c r="E1164" s="49"/>
      <c r="F1164" s="50"/>
      <c r="G1164" s="51"/>
      <c r="H1164" s="51"/>
    </row>
    <row r="1165" spans="1:8" s="83" customFormat="1" ht="12.95">
      <c r="A1165" s="31"/>
      <c r="B1165" s="31"/>
      <c r="C1165" s="48"/>
      <c r="D1165" s="49"/>
      <c r="E1165" s="49"/>
      <c r="F1165" s="50"/>
      <c r="G1165" s="51"/>
      <c r="H1165" s="51"/>
    </row>
    <row r="1166" spans="1:8" s="83" customFormat="1" ht="12.95">
      <c r="A1166" s="31"/>
      <c r="B1166" s="31"/>
      <c r="C1166" s="48"/>
      <c r="D1166" s="49"/>
      <c r="E1166" s="49"/>
      <c r="F1166" s="50"/>
      <c r="G1166" s="51"/>
      <c r="H1166" s="51"/>
    </row>
    <row r="1167" spans="1:8" s="83" customFormat="1" ht="12.95">
      <c r="A1167" s="31"/>
      <c r="B1167" s="31"/>
      <c r="C1167" s="48"/>
      <c r="D1167" s="49"/>
      <c r="E1167" s="49"/>
      <c r="F1167" s="50"/>
      <c r="G1167" s="51"/>
      <c r="H1167" s="51"/>
    </row>
    <row r="1168" spans="1:8" s="83" customFormat="1" ht="12.95">
      <c r="A1168" s="31"/>
      <c r="B1168" s="31"/>
      <c r="C1168" s="48"/>
      <c r="D1168" s="49"/>
      <c r="E1168" s="49"/>
      <c r="F1168" s="50"/>
      <c r="G1168" s="51"/>
      <c r="H1168" s="51"/>
    </row>
    <row r="1169" spans="1:8" s="83" customFormat="1" ht="12.95">
      <c r="A1169" s="31"/>
      <c r="B1169" s="31"/>
      <c r="C1169" s="48"/>
      <c r="D1169" s="49"/>
      <c r="E1169" s="49"/>
      <c r="F1169" s="50"/>
      <c r="G1169" s="51"/>
      <c r="H1169" s="51"/>
    </row>
    <row r="1170" spans="1:8" s="83" customFormat="1" ht="12.95">
      <c r="A1170" s="31"/>
      <c r="B1170" s="31"/>
      <c r="C1170" s="48"/>
      <c r="D1170" s="49"/>
      <c r="E1170" s="49"/>
      <c r="F1170" s="50"/>
      <c r="G1170" s="51"/>
      <c r="H1170" s="51"/>
    </row>
    <row r="1171" spans="1:8" s="83" customFormat="1" ht="12.95">
      <c r="A1171" s="31"/>
      <c r="B1171" s="31"/>
      <c r="C1171" s="48"/>
      <c r="D1171" s="49"/>
      <c r="E1171" s="49"/>
      <c r="F1171" s="50"/>
      <c r="G1171" s="51"/>
      <c r="H1171" s="51"/>
    </row>
    <row r="1172" spans="1:8" s="83" customFormat="1" ht="12.95">
      <c r="A1172" s="31"/>
      <c r="B1172" s="31"/>
      <c r="C1172" s="48"/>
      <c r="D1172" s="49"/>
      <c r="E1172" s="49"/>
      <c r="F1172" s="50"/>
      <c r="G1172" s="51"/>
      <c r="H1172" s="51"/>
    </row>
    <row r="1173" spans="1:8" s="83" customFormat="1" ht="12.95">
      <c r="A1173" s="31"/>
      <c r="B1173" s="31"/>
      <c r="C1173" s="48"/>
      <c r="D1173" s="49"/>
      <c r="E1173" s="49"/>
      <c r="F1173" s="50"/>
      <c r="G1173" s="51"/>
      <c r="H1173" s="51"/>
    </row>
    <row r="1174" spans="1:8" s="83" customFormat="1" ht="12.95">
      <c r="A1174" s="31"/>
      <c r="B1174" s="31"/>
      <c r="C1174" s="48"/>
      <c r="D1174" s="49"/>
      <c r="E1174" s="49"/>
      <c r="F1174" s="50"/>
      <c r="G1174" s="51"/>
      <c r="H1174" s="51"/>
    </row>
    <row r="1175" spans="1:8" s="83" customFormat="1" ht="12.95">
      <c r="A1175" s="31"/>
      <c r="B1175" s="31"/>
      <c r="C1175" s="48"/>
      <c r="D1175" s="49"/>
      <c r="E1175" s="49"/>
      <c r="F1175" s="50"/>
      <c r="G1175" s="51"/>
      <c r="H1175" s="51"/>
    </row>
    <row r="1176" spans="1:8" s="83" customFormat="1" ht="12.95">
      <c r="A1176" s="31"/>
      <c r="B1176" s="31"/>
      <c r="C1176" s="48"/>
      <c r="D1176" s="49"/>
      <c r="E1176" s="49"/>
      <c r="F1176" s="50"/>
      <c r="G1176" s="51"/>
      <c r="H1176" s="51"/>
    </row>
    <row r="1177" spans="1:8" s="83" customFormat="1" ht="12.95">
      <c r="A1177" s="31"/>
      <c r="B1177" s="31"/>
      <c r="C1177" s="48"/>
      <c r="D1177" s="49"/>
      <c r="E1177" s="49"/>
      <c r="F1177" s="50"/>
      <c r="G1177" s="51"/>
      <c r="H1177" s="51"/>
    </row>
    <row r="1178" spans="1:8" s="83" customFormat="1" ht="12.95">
      <c r="A1178" s="31"/>
      <c r="B1178" s="31"/>
      <c r="C1178" s="48"/>
      <c r="D1178" s="49"/>
      <c r="E1178" s="49"/>
      <c r="F1178" s="50"/>
      <c r="G1178" s="51"/>
      <c r="H1178" s="51"/>
    </row>
    <row r="1179" spans="1:8" s="83" customFormat="1" ht="12.95">
      <c r="A1179" s="31"/>
      <c r="B1179" s="31"/>
      <c r="C1179" s="48"/>
      <c r="D1179" s="49"/>
      <c r="E1179" s="49"/>
      <c r="F1179" s="50"/>
      <c r="G1179" s="51"/>
      <c r="H1179" s="51"/>
    </row>
    <row r="1180" spans="1:8" s="83" customFormat="1" ht="12.95">
      <c r="A1180" s="31"/>
      <c r="B1180" s="31"/>
      <c r="C1180" s="48"/>
      <c r="D1180" s="49"/>
      <c r="E1180" s="49"/>
      <c r="F1180" s="50"/>
      <c r="G1180" s="51"/>
      <c r="H1180" s="51"/>
    </row>
    <row r="1181" spans="1:8" s="83" customFormat="1" ht="12.95">
      <c r="A1181" s="31"/>
      <c r="B1181" s="31"/>
      <c r="C1181" s="48"/>
      <c r="D1181" s="49"/>
      <c r="E1181" s="49"/>
      <c r="F1181" s="50"/>
      <c r="G1181" s="51"/>
      <c r="H1181" s="51"/>
    </row>
    <row r="1182" spans="1:8" s="83" customFormat="1" ht="12.95">
      <c r="A1182" s="31"/>
      <c r="B1182" s="31"/>
      <c r="C1182" s="48"/>
      <c r="D1182" s="49"/>
      <c r="E1182" s="49"/>
      <c r="F1182" s="50"/>
      <c r="G1182" s="51"/>
      <c r="H1182" s="51"/>
    </row>
    <row r="1183" spans="1:8" s="83" customFormat="1" ht="12.95">
      <c r="A1183" s="31"/>
      <c r="B1183" s="31"/>
      <c r="C1183" s="48"/>
      <c r="D1183" s="49"/>
      <c r="E1183" s="49"/>
      <c r="F1183" s="50"/>
      <c r="G1183" s="51"/>
      <c r="H1183" s="51"/>
    </row>
    <row r="1184" spans="1:8" s="83" customFormat="1" ht="12.95">
      <c r="A1184" s="31"/>
      <c r="B1184" s="31"/>
      <c r="C1184" s="48"/>
      <c r="D1184" s="49"/>
      <c r="E1184" s="49"/>
      <c r="F1184" s="50"/>
      <c r="G1184" s="51"/>
      <c r="H1184" s="51"/>
    </row>
    <row r="1185" spans="1:8" s="83" customFormat="1" ht="12.95">
      <c r="A1185" s="31"/>
      <c r="B1185" s="31"/>
      <c r="C1185" s="48"/>
      <c r="D1185" s="49"/>
      <c r="E1185" s="49"/>
      <c r="F1185" s="50"/>
      <c r="G1185" s="51"/>
      <c r="H1185" s="51"/>
    </row>
    <row r="1186" spans="1:8" s="83" customFormat="1" ht="12.95">
      <c r="A1186" s="31"/>
      <c r="B1186" s="31"/>
      <c r="C1186" s="48"/>
      <c r="D1186" s="49"/>
      <c r="E1186" s="49"/>
      <c r="F1186" s="50"/>
      <c r="G1186" s="51"/>
      <c r="H1186" s="51"/>
    </row>
    <row r="1187" spans="1:8" s="83" customFormat="1" ht="12.95">
      <c r="A1187" s="31"/>
      <c r="B1187" s="31"/>
      <c r="C1187" s="48"/>
      <c r="D1187" s="49"/>
      <c r="E1187" s="49"/>
      <c r="F1187" s="50"/>
      <c r="G1187" s="51"/>
      <c r="H1187" s="51"/>
    </row>
    <row r="1188" spans="1:8" s="83" customFormat="1" ht="12.95">
      <c r="A1188" s="31"/>
      <c r="B1188" s="31"/>
      <c r="C1188" s="48"/>
      <c r="D1188" s="49"/>
      <c r="E1188" s="49"/>
      <c r="F1188" s="50"/>
      <c r="G1188" s="51"/>
      <c r="H1188" s="51"/>
    </row>
    <row r="1189" spans="1:8" s="83" customFormat="1" ht="12.95">
      <c r="A1189" s="31"/>
      <c r="B1189" s="31"/>
      <c r="C1189" s="48"/>
      <c r="D1189" s="49"/>
      <c r="E1189" s="49"/>
      <c r="F1189" s="50"/>
      <c r="G1189" s="51"/>
      <c r="H1189" s="51"/>
    </row>
    <row r="1190" spans="1:8" s="83" customFormat="1" ht="12.95">
      <c r="A1190" s="31"/>
      <c r="B1190" s="31"/>
      <c r="C1190" s="48"/>
      <c r="D1190" s="49"/>
      <c r="E1190" s="49"/>
      <c r="F1190" s="50"/>
      <c r="G1190" s="51"/>
      <c r="H1190" s="51"/>
    </row>
    <row r="1191" spans="1:8" s="83" customFormat="1" ht="12.95">
      <c r="A1191" s="31"/>
      <c r="B1191" s="31"/>
      <c r="C1191" s="48"/>
      <c r="D1191" s="49"/>
      <c r="E1191" s="49"/>
      <c r="F1191" s="50"/>
      <c r="G1191" s="51"/>
      <c r="H1191" s="51"/>
    </row>
    <row r="1192" spans="1:8" s="83" customFormat="1" ht="12.95">
      <c r="A1192" s="31"/>
      <c r="B1192" s="31"/>
      <c r="C1192" s="48"/>
      <c r="D1192" s="49"/>
      <c r="E1192" s="49"/>
      <c r="F1192" s="50"/>
      <c r="G1192" s="51"/>
      <c r="H1192" s="51"/>
    </row>
    <row r="1193" spans="1:8" s="83" customFormat="1" ht="12.95">
      <c r="A1193" s="31"/>
      <c r="B1193" s="31"/>
      <c r="C1193" s="48"/>
      <c r="D1193" s="49"/>
      <c r="E1193" s="49"/>
      <c r="F1193" s="50"/>
      <c r="G1193" s="51"/>
      <c r="H1193" s="51"/>
    </row>
    <row r="1194" spans="1:8" s="83" customFormat="1" ht="12.95">
      <c r="A1194" s="31"/>
      <c r="B1194" s="31"/>
      <c r="C1194" s="48"/>
      <c r="D1194" s="49"/>
      <c r="E1194" s="49"/>
      <c r="F1194" s="50"/>
      <c r="G1194" s="51"/>
      <c r="H1194" s="51"/>
    </row>
    <row r="1195" spans="1:8" s="83" customFormat="1" ht="12.95">
      <c r="A1195" s="31"/>
      <c r="B1195" s="31"/>
      <c r="C1195" s="48"/>
      <c r="D1195" s="49"/>
      <c r="E1195" s="49"/>
      <c r="F1195" s="50"/>
      <c r="G1195" s="51"/>
      <c r="H1195" s="51"/>
    </row>
    <row r="1196" spans="1:8" s="83" customFormat="1" ht="12.95">
      <c r="A1196" s="31"/>
      <c r="B1196" s="31"/>
      <c r="C1196" s="48"/>
      <c r="D1196" s="49"/>
      <c r="E1196" s="49"/>
      <c r="F1196" s="50"/>
      <c r="G1196" s="51"/>
      <c r="H1196" s="51"/>
    </row>
    <row r="1197" spans="1:8" s="83" customFormat="1" ht="12.95">
      <c r="A1197" s="31"/>
      <c r="B1197" s="31"/>
      <c r="C1197" s="48"/>
      <c r="D1197" s="49"/>
      <c r="E1197" s="49"/>
      <c r="F1197" s="50"/>
      <c r="G1197" s="51"/>
      <c r="H1197" s="51"/>
    </row>
    <row r="1198" spans="1:8" s="83" customFormat="1" ht="12.95">
      <c r="A1198" s="31"/>
      <c r="B1198" s="31"/>
      <c r="C1198" s="48"/>
      <c r="D1198" s="49"/>
      <c r="E1198" s="49"/>
      <c r="F1198" s="50"/>
      <c r="G1198" s="51"/>
      <c r="H1198" s="51"/>
    </row>
    <row r="1199" spans="1:8" s="83" customFormat="1" ht="12.95">
      <c r="A1199" s="31"/>
      <c r="B1199" s="31"/>
      <c r="C1199" s="48"/>
      <c r="D1199" s="49"/>
      <c r="E1199" s="49"/>
      <c r="F1199" s="50"/>
      <c r="G1199" s="51"/>
      <c r="H1199" s="51"/>
    </row>
    <row r="1200" spans="1:8" s="83" customFormat="1" ht="12.95">
      <c r="A1200" s="31"/>
      <c r="B1200" s="31"/>
      <c r="C1200" s="48"/>
      <c r="D1200" s="49"/>
      <c r="E1200" s="49"/>
      <c r="F1200" s="50"/>
      <c r="G1200" s="51"/>
      <c r="H1200" s="51"/>
    </row>
    <row r="1201" spans="1:8" s="83" customFormat="1" ht="12.95">
      <c r="A1201" s="31"/>
      <c r="B1201" s="31"/>
      <c r="C1201" s="48"/>
      <c r="D1201" s="49"/>
      <c r="E1201" s="49"/>
      <c r="F1201" s="50"/>
      <c r="G1201" s="51"/>
      <c r="H1201" s="51"/>
    </row>
    <row r="1202" spans="1:8" s="83" customFormat="1" ht="12.95">
      <c r="A1202" s="31"/>
      <c r="B1202" s="31"/>
      <c r="C1202" s="48"/>
      <c r="D1202" s="49"/>
      <c r="E1202" s="49"/>
      <c r="F1202" s="50"/>
      <c r="G1202" s="51"/>
      <c r="H1202" s="51"/>
    </row>
    <row r="1203" spans="1:8" s="83" customFormat="1" ht="12.95">
      <c r="A1203" s="31"/>
      <c r="B1203" s="31"/>
      <c r="C1203" s="48"/>
      <c r="D1203" s="49"/>
      <c r="E1203" s="49"/>
      <c r="F1203" s="50"/>
      <c r="G1203" s="51"/>
      <c r="H1203" s="51"/>
    </row>
    <row r="1204" spans="1:8" s="83" customFormat="1" ht="12.95">
      <c r="A1204" s="31"/>
      <c r="B1204" s="31"/>
      <c r="C1204" s="48"/>
      <c r="D1204" s="49"/>
      <c r="E1204" s="49"/>
      <c r="F1204" s="50"/>
      <c r="G1204" s="51"/>
      <c r="H1204" s="51"/>
    </row>
    <row r="1205" spans="1:8" s="83" customFormat="1" ht="12.95">
      <c r="A1205" s="31"/>
      <c r="B1205" s="31"/>
      <c r="C1205" s="48"/>
      <c r="D1205" s="49"/>
      <c r="E1205" s="49"/>
      <c r="F1205" s="50"/>
      <c r="G1205" s="51"/>
      <c r="H1205" s="51"/>
    </row>
    <row r="1206" spans="1:8" s="83" customFormat="1" ht="12.95">
      <c r="A1206" s="31"/>
      <c r="B1206" s="31"/>
      <c r="C1206" s="48"/>
      <c r="D1206" s="49"/>
      <c r="E1206" s="49"/>
      <c r="F1206" s="50"/>
      <c r="G1206" s="51"/>
      <c r="H1206" s="51"/>
    </row>
    <row r="1207" spans="1:8" s="83" customFormat="1" ht="12.95">
      <c r="A1207" s="31"/>
      <c r="B1207" s="31"/>
      <c r="C1207" s="48"/>
      <c r="D1207" s="49"/>
      <c r="E1207" s="49"/>
      <c r="F1207" s="50"/>
      <c r="G1207" s="51"/>
      <c r="H1207" s="51"/>
    </row>
    <row r="1208" spans="1:8" s="83" customFormat="1" ht="12.95">
      <c r="A1208" s="31"/>
      <c r="B1208" s="31"/>
      <c r="C1208" s="48"/>
      <c r="D1208" s="49"/>
      <c r="E1208" s="49"/>
      <c r="F1208" s="50"/>
      <c r="G1208" s="51"/>
      <c r="H1208" s="51"/>
    </row>
    <row r="1209" spans="1:8" s="83" customFormat="1" ht="12.95">
      <c r="A1209" s="31"/>
      <c r="B1209" s="31"/>
      <c r="C1209" s="48"/>
      <c r="D1209" s="49"/>
      <c r="E1209" s="49"/>
      <c r="F1209" s="50"/>
      <c r="G1209" s="51"/>
      <c r="H1209" s="51"/>
    </row>
    <row r="1210" spans="1:8" s="83" customFormat="1" ht="12.95">
      <c r="A1210" s="31"/>
      <c r="B1210" s="31"/>
      <c r="C1210" s="48"/>
      <c r="D1210" s="49"/>
      <c r="E1210" s="49"/>
      <c r="F1210" s="50"/>
      <c r="G1210" s="51"/>
      <c r="H1210" s="51"/>
    </row>
    <row r="1211" spans="1:8" s="83" customFormat="1" ht="12.95">
      <c r="A1211" s="31"/>
      <c r="B1211" s="31"/>
      <c r="C1211" s="48"/>
      <c r="D1211" s="49"/>
      <c r="E1211" s="49"/>
      <c r="F1211" s="50"/>
      <c r="G1211" s="51"/>
      <c r="H1211" s="51"/>
    </row>
    <row r="1212" spans="1:8" s="83" customFormat="1" ht="12.95">
      <c r="A1212" s="31"/>
      <c r="B1212" s="31"/>
      <c r="C1212" s="48"/>
      <c r="D1212" s="49"/>
      <c r="E1212" s="49"/>
      <c r="F1212" s="50"/>
      <c r="G1212" s="51"/>
      <c r="H1212" s="51"/>
    </row>
    <row r="1213" spans="1:8" s="83" customFormat="1" ht="12.95">
      <c r="A1213" s="31"/>
      <c r="B1213" s="31"/>
      <c r="C1213" s="48"/>
      <c r="D1213" s="49"/>
      <c r="E1213" s="49"/>
      <c r="F1213" s="50"/>
      <c r="G1213" s="51"/>
      <c r="H1213" s="51"/>
    </row>
    <row r="1214" spans="1:8" s="83" customFormat="1" ht="12.95">
      <c r="A1214" s="31"/>
      <c r="B1214" s="31"/>
      <c r="C1214" s="48"/>
      <c r="D1214" s="49"/>
      <c r="E1214" s="49"/>
      <c r="F1214" s="50"/>
      <c r="G1214" s="51"/>
      <c r="H1214" s="51"/>
    </row>
    <row r="1215" spans="1:8" s="83" customFormat="1" ht="12.95">
      <c r="A1215" s="31"/>
      <c r="B1215" s="31"/>
      <c r="C1215" s="48"/>
      <c r="D1215" s="49"/>
      <c r="E1215" s="49"/>
      <c r="F1215" s="50"/>
      <c r="G1215" s="51"/>
      <c r="H1215" s="51"/>
    </row>
    <row r="1216" spans="1:8" s="83" customFormat="1" ht="12.95">
      <c r="A1216" s="31"/>
      <c r="B1216" s="31"/>
      <c r="C1216" s="48"/>
      <c r="D1216" s="49"/>
      <c r="E1216" s="49"/>
      <c r="F1216" s="50"/>
      <c r="G1216" s="51"/>
      <c r="H1216" s="51"/>
    </row>
    <row r="1217" spans="1:8" s="83" customFormat="1" ht="12.95">
      <c r="A1217" s="31"/>
      <c r="B1217" s="31"/>
      <c r="C1217" s="48"/>
      <c r="D1217" s="49"/>
      <c r="E1217" s="49"/>
      <c r="F1217" s="50"/>
      <c r="G1217" s="51"/>
      <c r="H1217" s="51"/>
    </row>
    <row r="1218" spans="1:8" s="83" customFormat="1" ht="12.95">
      <c r="A1218" s="31"/>
      <c r="B1218" s="31"/>
      <c r="C1218" s="48"/>
      <c r="D1218" s="49"/>
      <c r="E1218" s="49"/>
      <c r="F1218" s="50"/>
      <c r="G1218" s="51"/>
      <c r="H1218" s="51"/>
    </row>
    <row r="1219" spans="1:8" s="83" customFormat="1" ht="12.95">
      <c r="A1219" s="31"/>
      <c r="B1219" s="31"/>
      <c r="C1219" s="48"/>
      <c r="D1219" s="49"/>
      <c r="E1219" s="49"/>
      <c r="F1219" s="50"/>
      <c r="G1219" s="51"/>
      <c r="H1219" s="51"/>
    </row>
    <row r="1220" spans="1:8" s="83" customFormat="1" ht="12.95">
      <c r="A1220" s="31"/>
      <c r="B1220" s="31"/>
      <c r="C1220" s="48"/>
      <c r="D1220" s="49"/>
      <c r="E1220" s="49"/>
      <c r="F1220" s="50"/>
      <c r="G1220" s="51"/>
      <c r="H1220" s="51"/>
    </row>
    <row r="1221" spans="1:8" s="83" customFormat="1" ht="12.95">
      <c r="A1221" s="31"/>
      <c r="B1221" s="31"/>
      <c r="C1221" s="48"/>
      <c r="D1221" s="49"/>
      <c r="E1221" s="49"/>
      <c r="F1221" s="50"/>
      <c r="G1221" s="51"/>
      <c r="H1221" s="51"/>
    </row>
    <row r="1222" spans="1:8" s="83" customFormat="1" ht="12.95">
      <c r="A1222" s="31"/>
      <c r="B1222" s="31"/>
      <c r="C1222" s="48"/>
      <c r="D1222" s="49"/>
      <c r="E1222" s="49"/>
      <c r="F1222" s="50"/>
      <c r="G1222" s="51"/>
      <c r="H1222" s="51"/>
    </row>
    <row r="1223" spans="1:8" s="83" customFormat="1" ht="12.95">
      <c r="A1223" s="31"/>
      <c r="B1223" s="31"/>
      <c r="C1223" s="48"/>
      <c r="D1223" s="49"/>
      <c r="E1223" s="49"/>
      <c r="F1223" s="50"/>
      <c r="G1223" s="51"/>
      <c r="H1223" s="51"/>
    </row>
    <row r="1224" spans="1:8" s="83" customFormat="1" ht="12.95">
      <c r="A1224" s="31"/>
      <c r="B1224" s="31"/>
      <c r="C1224" s="48"/>
      <c r="D1224" s="49"/>
      <c r="E1224" s="49"/>
      <c r="F1224" s="50"/>
      <c r="G1224" s="51"/>
      <c r="H1224" s="51"/>
    </row>
    <row r="1225" spans="1:8" s="83" customFormat="1" ht="12.95">
      <c r="A1225" s="31"/>
      <c r="B1225" s="31"/>
      <c r="C1225" s="48"/>
      <c r="D1225" s="49"/>
      <c r="E1225" s="49"/>
      <c r="F1225" s="50"/>
      <c r="G1225" s="51"/>
      <c r="H1225" s="51"/>
    </row>
    <row r="1226" spans="1:8" s="83" customFormat="1" ht="12.95">
      <c r="A1226" s="31"/>
      <c r="B1226" s="31"/>
      <c r="C1226" s="48"/>
      <c r="D1226" s="49"/>
      <c r="E1226" s="49"/>
      <c r="F1226" s="50"/>
      <c r="G1226" s="51"/>
      <c r="H1226" s="51"/>
    </row>
    <row r="1227" spans="1:8" s="83" customFormat="1" ht="12.95">
      <c r="A1227" s="31"/>
      <c r="B1227" s="31"/>
      <c r="C1227" s="48"/>
      <c r="D1227" s="49"/>
      <c r="E1227" s="49"/>
      <c r="F1227" s="50"/>
      <c r="G1227" s="51"/>
      <c r="H1227" s="51"/>
    </row>
    <row r="1228" spans="1:8" s="83" customFormat="1" ht="12.95">
      <c r="A1228" s="31"/>
      <c r="B1228" s="31"/>
      <c r="C1228" s="48"/>
      <c r="D1228" s="49"/>
      <c r="E1228" s="49"/>
      <c r="F1228" s="50"/>
      <c r="G1228" s="51"/>
      <c r="H1228" s="51"/>
    </row>
    <row r="1229" spans="1:8" s="83" customFormat="1" ht="12.95">
      <c r="A1229" s="31"/>
      <c r="B1229" s="31"/>
      <c r="C1229" s="48"/>
      <c r="D1229" s="49"/>
      <c r="E1229" s="49"/>
      <c r="F1229" s="50"/>
      <c r="G1229" s="51"/>
      <c r="H1229" s="51"/>
    </row>
    <row r="1230" spans="1:8" s="83" customFormat="1" ht="12.95">
      <c r="A1230" s="31"/>
      <c r="B1230" s="31"/>
      <c r="C1230" s="48"/>
      <c r="D1230" s="49"/>
      <c r="E1230" s="49"/>
      <c r="F1230" s="50"/>
      <c r="G1230" s="51"/>
      <c r="H1230" s="51"/>
    </row>
    <row r="1231" spans="1:8" s="83" customFormat="1" ht="12.95">
      <c r="A1231" s="31"/>
      <c r="B1231" s="31"/>
      <c r="C1231" s="48"/>
      <c r="D1231" s="49"/>
      <c r="E1231" s="49"/>
      <c r="F1231" s="50"/>
      <c r="G1231" s="51"/>
      <c r="H1231" s="51"/>
    </row>
    <row r="1232" spans="1:8" s="83" customFormat="1" ht="12.95">
      <c r="A1232" s="31"/>
      <c r="B1232" s="31"/>
      <c r="C1232" s="48"/>
      <c r="D1232" s="49"/>
      <c r="E1232" s="49"/>
      <c r="F1232" s="50"/>
      <c r="G1232" s="51"/>
      <c r="H1232" s="51"/>
    </row>
    <row r="1233" spans="1:8" s="83" customFormat="1" ht="12.95">
      <c r="A1233" s="31"/>
      <c r="B1233" s="31"/>
      <c r="C1233" s="48"/>
      <c r="D1233" s="49"/>
      <c r="E1233" s="49"/>
      <c r="F1233" s="50"/>
      <c r="G1233" s="51"/>
      <c r="H1233" s="51"/>
    </row>
    <row r="1234" spans="1:8" s="83" customFormat="1" ht="12.95">
      <c r="A1234" s="31"/>
      <c r="B1234" s="31"/>
      <c r="C1234" s="48"/>
      <c r="D1234" s="49"/>
      <c r="E1234" s="49"/>
      <c r="F1234" s="50"/>
      <c r="G1234" s="51"/>
      <c r="H1234" s="51"/>
    </row>
    <row r="1235" spans="1:8" s="83" customFormat="1" ht="12.95">
      <c r="A1235" s="31"/>
      <c r="B1235" s="31"/>
      <c r="C1235" s="48"/>
      <c r="D1235" s="49"/>
      <c r="E1235" s="49"/>
      <c r="F1235" s="50"/>
      <c r="G1235" s="51"/>
      <c r="H1235" s="51"/>
    </row>
    <row r="1236" spans="1:8" s="83" customFormat="1" ht="12.95">
      <c r="A1236" s="31"/>
      <c r="B1236" s="31"/>
      <c r="C1236" s="48"/>
      <c r="D1236" s="49"/>
      <c r="E1236" s="49"/>
      <c r="F1236" s="50"/>
      <c r="G1236" s="51"/>
      <c r="H1236" s="51"/>
    </row>
    <row r="1237" spans="1:8" s="83" customFormat="1" ht="12.95">
      <c r="A1237" s="31"/>
      <c r="B1237" s="31"/>
      <c r="C1237" s="48"/>
      <c r="D1237" s="49"/>
      <c r="E1237" s="49"/>
      <c r="F1237" s="50"/>
      <c r="G1237" s="51"/>
      <c r="H1237" s="51"/>
    </row>
    <row r="1238" spans="1:8" s="83" customFormat="1" ht="12.95">
      <c r="A1238" s="31"/>
      <c r="B1238" s="31"/>
      <c r="C1238" s="48"/>
      <c r="D1238" s="49"/>
      <c r="E1238" s="49"/>
      <c r="F1238" s="50"/>
      <c r="G1238" s="51"/>
      <c r="H1238" s="51"/>
    </row>
    <row r="1239" spans="1:8" s="83" customFormat="1" ht="12.95">
      <c r="A1239" s="31"/>
      <c r="B1239" s="31"/>
      <c r="C1239" s="48"/>
      <c r="D1239" s="49"/>
      <c r="E1239" s="49"/>
      <c r="F1239" s="50"/>
      <c r="G1239" s="51"/>
      <c r="H1239" s="51"/>
    </row>
    <row r="1240" spans="1:8" s="83" customFormat="1" ht="12.95">
      <c r="A1240" s="31"/>
      <c r="B1240" s="31"/>
      <c r="C1240" s="48"/>
      <c r="D1240" s="49"/>
      <c r="E1240" s="49"/>
      <c r="F1240" s="50"/>
      <c r="G1240" s="51"/>
      <c r="H1240" s="51"/>
    </row>
    <row r="1241" spans="1:8" s="83" customFormat="1" ht="12.95">
      <c r="A1241" s="31"/>
      <c r="B1241" s="31"/>
      <c r="C1241" s="48"/>
      <c r="D1241" s="49"/>
      <c r="E1241" s="49"/>
      <c r="F1241" s="50"/>
      <c r="G1241" s="51"/>
      <c r="H1241" s="51"/>
    </row>
    <row r="1242" spans="1:8" s="83" customFormat="1" ht="12.95">
      <c r="A1242" s="31"/>
      <c r="B1242" s="31"/>
      <c r="C1242" s="48"/>
      <c r="D1242" s="49"/>
      <c r="E1242" s="49"/>
      <c r="F1242" s="50"/>
      <c r="G1242" s="51"/>
      <c r="H1242" s="51"/>
    </row>
    <row r="1243" spans="1:8" s="83" customFormat="1" ht="12.95">
      <c r="A1243" s="31"/>
      <c r="B1243" s="31"/>
      <c r="C1243" s="48"/>
      <c r="D1243" s="49"/>
      <c r="E1243" s="49"/>
      <c r="F1243" s="50"/>
      <c r="G1243" s="51"/>
      <c r="H1243" s="51"/>
    </row>
    <row r="1244" spans="1:8" s="83" customFormat="1" ht="12.95">
      <c r="A1244" s="31"/>
      <c r="B1244" s="31"/>
      <c r="C1244" s="48"/>
      <c r="D1244" s="49"/>
      <c r="E1244" s="49"/>
      <c r="F1244" s="50"/>
      <c r="G1244" s="51"/>
      <c r="H1244" s="51"/>
    </row>
    <row r="1245" spans="1:8" s="83" customFormat="1" ht="12.95">
      <c r="A1245" s="31"/>
      <c r="B1245" s="31"/>
      <c r="C1245" s="48"/>
      <c r="D1245" s="49"/>
      <c r="E1245" s="49"/>
      <c r="F1245" s="50"/>
      <c r="G1245" s="51"/>
      <c r="H1245" s="51"/>
    </row>
    <row r="1246" spans="1:8" s="83" customFormat="1" ht="12.95">
      <c r="A1246" s="31"/>
      <c r="B1246" s="31"/>
      <c r="C1246" s="48"/>
      <c r="D1246" s="49"/>
      <c r="E1246" s="49"/>
      <c r="F1246" s="50"/>
      <c r="G1246" s="51"/>
      <c r="H1246" s="51"/>
    </row>
    <row r="1247" spans="1:8" s="83" customFormat="1" ht="12.95">
      <c r="A1247" s="31"/>
      <c r="B1247" s="31"/>
      <c r="C1247" s="48"/>
      <c r="D1247" s="49"/>
      <c r="E1247" s="49"/>
      <c r="F1247" s="50"/>
      <c r="G1247" s="51"/>
      <c r="H1247" s="51"/>
    </row>
    <row r="1248" spans="1:8" s="83" customFormat="1" ht="12.95">
      <c r="A1248" s="31"/>
      <c r="B1248" s="31"/>
      <c r="C1248" s="48"/>
      <c r="D1248" s="49"/>
      <c r="E1248" s="49"/>
      <c r="F1248" s="50"/>
      <c r="G1248" s="51"/>
      <c r="H1248" s="51"/>
    </row>
    <row r="1249" spans="1:8" s="83" customFormat="1" ht="12.95">
      <c r="A1249" s="31"/>
      <c r="B1249" s="31"/>
      <c r="C1249" s="48"/>
      <c r="D1249" s="49"/>
      <c r="E1249" s="49"/>
      <c r="F1249" s="50"/>
      <c r="G1249" s="51"/>
      <c r="H1249" s="51"/>
    </row>
    <row r="1250" spans="1:8" s="83" customFormat="1" ht="12.95">
      <c r="A1250" s="31"/>
      <c r="B1250" s="31"/>
      <c r="C1250" s="48"/>
      <c r="D1250" s="49"/>
      <c r="E1250" s="49"/>
      <c r="F1250" s="50"/>
      <c r="G1250" s="51"/>
      <c r="H1250" s="51"/>
    </row>
    <row r="1251" spans="1:8" s="83" customFormat="1" ht="12.95">
      <c r="A1251" s="31"/>
      <c r="B1251" s="31"/>
      <c r="C1251" s="48"/>
      <c r="D1251" s="49"/>
      <c r="E1251" s="49"/>
      <c r="F1251" s="50"/>
      <c r="G1251" s="51"/>
      <c r="H1251" s="51"/>
    </row>
    <row r="1252" spans="1:8" s="83" customFormat="1" ht="12.95">
      <c r="A1252" s="31"/>
      <c r="B1252" s="31"/>
      <c r="C1252" s="48"/>
      <c r="D1252" s="49"/>
      <c r="E1252" s="49"/>
      <c r="F1252" s="50"/>
      <c r="G1252" s="51"/>
      <c r="H1252" s="51"/>
    </row>
    <row r="1253" spans="1:8" s="83" customFormat="1" ht="12.95">
      <c r="A1253" s="31"/>
      <c r="B1253" s="31"/>
      <c r="C1253" s="48"/>
      <c r="D1253" s="49"/>
      <c r="E1253" s="49"/>
      <c r="F1253" s="50"/>
      <c r="G1253" s="51"/>
      <c r="H1253" s="51"/>
    </row>
    <row r="1254" spans="1:8" s="83" customFormat="1" ht="12.95">
      <c r="A1254" s="31"/>
      <c r="B1254" s="31"/>
      <c r="C1254" s="48"/>
      <c r="D1254" s="49"/>
      <c r="E1254" s="49"/>
      <c r="F1254" s="50"/>
      <c r="G1254" s="51"/>
      <c r="H1254" s="51"/>
    </row>
    <row r="1255" spans="1:8" s="83" customFormat="1" ht="12.95">
      <c r="A1255" s="31"/>
      <c r="B1255" s="31"/>
      <c r="C1255" s="48"/>
      <c r="D1255" s="49"/>
      <c r="E1255" s="49"/>
      <c r="F1255" s="50"/>
      <c r="G1255" s="51"/>
      <c r="H1255" s="51"/>
    </row>
    <row r="1256" spans="1:8" s="83" customFormat="1" ht="12.95">
      <c r="A1256" s="31"/>
      <c r="B1256" s="31"/>
      <c r="C1256" s="48"/>
      <c r="D1256" s="49"/>
      <c r="E1256" s="49"/>
      <c r="F1256" s="50"/>
      <c r="G1256" s="51"/>
      <c r="H1256" s="51"/>
    </row>
    <row r="1257" spans="1:8" s="83" customFormat="1" ht="12.95">
      <c r="A1257" s="31"/>
      <c r="B1257" s="31"/>
      <c r="C1257" s="48"/>
      <c r="D1257" s="49"/>
      <c r="E1257" s="49"/>
      <c r="F1257" s="50"/>
      <c r="G1257" s="51"/>
      <c r="H1257" s="51"/>
    </row>
    <row r="1258" spans="1:8" s="83" customFormat="1" ht="12.95">
      <c r="A1258" s="31"/>
      <c r="B1258" s="31"/>
      <c r="C1258" s="48"/>
      <c r="D1258" s="49"/>
      <c r="E1258" s="49"/>
      <c r="F1258" s="50"/>
      <c r="G1258" s="51"/>
      <c r="H1258" s="51"/>
    </row>
    <row r="1259" spans="1:8" s="83" customFormat="1" ht="12.95">
      <c r="A1259" s="31"/>
      <c r="B1259" s="31"/>
      <c r="C1259" s="48"/>
      <c r="D1259" s="49"/>
      <c r="E1259" s="49"/>
      <c r="F1259" s="50"/>
      <c r="G1259" s="51"/>
      <c r="H1259" s="51"/>
    </row>
    <row r="1260" spans="1:8" s="83" customFormat="1" ht="12.95">
      <c r="A1260" s="31"/>
      <c r="B1260" s="31"/>
      <c r="C1260" s="48"/>
      <c r="D1260" s="49"/>
      <c r="E1260" s="49"/>
      <c r="F1260" s="50"/>
      <c r="G1260" s="51"/>
      <c r="H1260" s="51"/>
    </row>
    <row r="1261" spans="1:8" s="83" customFormat="1" ht="12.95">
      <c r="A1261" s="31"/>
      <c r="B1261" s="31"/>
      <c r="C1261" s="48"/>
      <c r="D1261" s="49"/>
      <c r="E1261" s="49"/>
      <c r="F1261" s="50"/>
      <c r="G1261" s="51"/>
      <c r="H1261" s="51"/>
    </row>
    <row r="1262" spans="1:8" s="83" customFormat="1" ht="12.95">
      <c r="A1262" s="31"/>
      <c r="B1262" s="31"/>
      <c r="C1262" s="48"/>
      <c r="D1262" s="49"/>
      <c r="E1262" s="49"/>
      <c r="F1262" s="50"/>
      <c r="G1262" s="51"/>
      <c r="H1262" s="51"/>
    </row>
    <row r="1263" spans="1:8" s="83" customFormat="1" ht="12.95">
      <c r="A1263" s="31"/>
      <c r="B1263" s="31"/>
      <c r="C1263" s="48"/>
      <c r="D1263" s="49"/>
      <c r="E1263" s="49"/>
      <c r="F1263" s="50"/>
      <c r="G1263" s="51"/>
      <c r="H1263" s="51"/>
    </row>
    <row r="1264" spans="1:8" s="83" customFormat="1" ht="12.95">
      <c r="A1264" s="31"/>
      <c r="B1264" s="31"/>
      <c r="C1264" s="48"/>
      <c r="D1264" s="49"/>
      <c r="E1264" s="49"/>
      <c r="F1264" s="50"/>
      <c r="G1264" s="51"/>
      <c r="H1264" s="51"/>
    </row>
    <row r="1265" spans="1:8" s="83" customFormat="1" ht="12.95">
      <c r="A1265" s="31"/>
      <c r="B1265" s="31"/>
      <c r="C1265" s="48"/>
      <c r="D1265" s="49"/>
      <c r="E1265" s="49"/>
      <c r="F1265" s="50"/>
      <c r="G1265" s="51"/>
      <c r="H1265" s="51"/>
    </row>
    <row r="1266" spans="1:8" s="83" customFormat="1" ht="12.95">
      <c r="A1266" s="31"/>
      <c r="B1266" s="31"/>
      <c r="C1266" s="48"/>
      <c r="D1266" s="49"/>
      <c r="E1266" s="49"/>
      <c r="F1266" s="50"/>
      <c r="G1266" s="51"/>
      <c r="H1266" s="51"/>
    </row>
    <row r="1267" spans="1:8" s="83" customFormat="1" ht="12.95">
      <c r="A1267" s="31"/>
      <c r="B1267" s="31"/>
      <c r="C1267" s="48"/>
      <c r="D1267" s="49"/>
      <c r="E1267" s="49"/>
      <c r="F1267" s="50"/>
      <c r="G1267" s="51"/>
      <c r="H1267" s="51"/>
    </row>
    <row r="1268" spans="1:8" s="83" customFormat="1" ht="12.95">
      <c r="A1268" s="31"/>
      <c r="B1268" s="31"/>
      <c r="C1268" s="48"/>
      <c r="D1268" s="49"/>
      <c r="E1268" s="49"/>
      <c r="F1268" s="50"/>
      <c r="G1268" s="51"/>
      <c r="H1268" s="51"/>
    </row>
    <row r="1269" spans="1:8" s="83" customFormat="1" ht="12.95">
      <c r="A1269" s="31"/>
      <c r="B1269" s="31"/>
      <c r="C1269" s="48"/>
      <c r="D1269" s="49"/>
      <c r="E1269" s="49"/>
      <c r="F1269" s="50"/>
      <c r="G1269" s="51"/>
      <c r="H1269" s="51"/>
    </row>
    <row r="1270" spans="1:8" s="83" customFormat="1" ht="12.95">
      <c r="A1270" s="31"/>
      <c r="B1270" s="31"/>
      <c r="C1270" s="48"/>
      <c r="D1270" s="49"/>
      <c r="E1270" s="49"/>
      <c r="F1270" s="50"/>
      <c r="G1270" s="51"/>
      <c r="H1270" s="51"/>
    </row>
    <row r="1271" spans="1:8" s="83" customFormat="1" ht="12.95">
      <c r="A1271" s="31"/>
      <c r="B1271" s="31"/>
      <c r="C1271" s="48"/>
      <c r="D1271" s="49"/>
      <c r="E1271" s="49"/>
      <c r="F1271" s="50"/>
      <c r="G1271" s="51"/>
      <c r="H1271" s="51"/>
    </row>
    <row r="1272" spans="1:8" s="83" customFormat="1" ht="12.95">
      <c r="A1272" s="31"/>
      <c r="B1272" s="31"/>
      <c r="C1272" s="48"/>
      <c r="D1272" s="49"/>
      <c r="E1272" s="49"/>
      <c r="F1272" s="50"/>
      <c r="G1272" s="51"/>
      <c r="H1272" s="51"/>
    </row>
    <row r="1273" spans="1:8" s="83" customFormat="1" ht="12.95">
      <c r="A1273" s="31"/>
      <c r="B1273" s="31"/>
      <c r="C1273" s="48"/>
      <c r="D1273" s="49"/>
      <c r="E1273" s="49"/>
      <c r="F1273" s="50"/>
      <c r="G1273" s="51"/>
      <c r="H1273" s="51"/>
    </row>
    <row r="1274" spans="1:8" s="83" customFormat="1" ht="12.95">
      <c r="A1274" s="31"/>
      <c r="B1274" s="31"/>
      <c r="C1274" s="48"/>
      <c r="D1274" s="49"/>
      <c r="E1274" s="49"/>
      <c r="F1274" s="50"/>
      <c r="G1274" s="51"/>
      <c r="H1274" s="51"/>
    </row>
    <row r="1275" spans="1:8" s="83" customFormat="1" ht="12.95">
      <c r="A1275" s="31"/>
      <c r="B1275" s="31"/>
      <c r="C1275" s="48"/>
      <c r="D1275" s="49"/>
      <c r="E1275" s="49"/>
      <c r="F1275" s="50"/>
      <c r="G1275" s="51"/>
      <c r="H1275" s="51"/>
    </row>
    <row r="1276" spans="1:8" s="83" customFormat="1" ht="12.95">
      <c r="A1276" s="31"/>
      <c r="B1276" s="31"/>
      <c r="C1276" s="48"/>
      <c r="D1276" s="49"/>
      <c r="E1276" s="49"/>
      <c r="F1276" s="50"/>
      <c r="G1276" s="51"/>
      <c r="H1276" s="51"/>
    </row>
    <row r="1277" spans="1:8" s="83" customFormat="1" ht="12.95">
      <c r="A1277" s="31"/>
      <c r="B1277" s="31"/>
      <c r="C1277" s="48"/>
      <c r="D1277" s="49"/>
      <c r="E1277" s="49"/>
      <c r="F1277" s="50"/>
      <c r="G1277" s="51"/>
      <c r="H1277" s="51"/>
    </row>
    <row r="1278" spans="1:8" s="83" customFormat="1" ht="12.95">
      <c r="A1278" s="31"/>
      <c r="B1278" s="31"/>
      <c r="C1278" s="48"/>
      <c r="D1278" s="49"/>
      <c r="E1278" s="49"/>
      <c r="F1278" s="50"/>
      <c r="G1278" s="51"/>
      <c r="H1278" s="51"/>
    </row>
    <row r="1279" spans="1:8" s="83" customFormat="1" ht="12.95">
      <c r="A1279" s="31"/>
      <c r="B1279" s="31"/>
      <c r="C1279" s="48"/>
      <c r="D1279" s="49"/>
      <c r="E1279" s="49"/>
      <c r="F1279" s="50"/>
      <c r="G1279" s="51"/>
      <c r="H1279" s="51"/>
    </row>
    <row r="1280" spans="1:8" s="83" customFormat="1" ht="12.95">
      <c r="A1280" s="31"/>
      <c r="B1280" s="31"/>
      <c r="C1280" s="48"/>
      <c r="D1280" s="49"/>
      <c r="E1280" s="49"/>
      <c r="F1280" s="50"/>
      <c r="G1280" s="51"/>
      <c r="H1280" s="51"/>
    </row>
    <row r="1281" spans="1:8" s="83" customFormat="1" ht="12.95">
      <c r="A1281" s="31"/>
      <c r="B1281" s="31"/>
      <c r="C1281" s="48"/>
      <c r="D1281" s="49"/>
      <c r="E1281" s="49"/>
      <c r="F1281" s="50"/>
      <c r="G1281" s="51"/>
      <c r="H1281" s="51"/>
    </row>
    <row r="1282" spans="1:8" s="83" customFormat="1" ht="12.95">
      <c r="A1282" s="31"/>
      <c r="B1282" s="31"/>
      <c r="C1282" s="48"/>
      <c r="D1282" s="49"/>
      <c r="E1282" s="49"/>
      <c r="F1282" s="50"/>
      <c r="G1282" s="51"/>
      <c r="H1282" s="51"/>
    </row>
    <row r="1283" spans="1:8" s="83" customFormat="1" ht="12.95">
      <c r="A1283" s="31"/>
      <c r="B1283" s="31"/>
      <c r="C1283" s="48"/>
      <c r="D1283" s="49"/>
      <c r="E1283" s="49"/>
      <c r="F1283" s="50"/>
      <c r="G1283" s="51"/>
      <c r="H1283" s="51"/>
    </row>
    <row r="1284" spans="1:8" s="83" customFormat="1" ht="12.95">
      <c r="A1284" s="31"/>
      <c r="B1284" s="31"/>
      <c r="C1284" s="48"/>
      <c r="D1284" s="49"/>
      <c r="E1284" s="49"/>
      <c r="F1284" s="50"/>
      <c r="G1284" s="51"/>
      <c r="H1284" s="51"/>
    </row>
    <row r="1285" spans="1:8" s="83" customFormat="1" ht="12.95">
      <c r="A1285" s="31"/>
      <c r="B1285" s="31"/>
      <c r="C1285" s="48"/>
      <c r="D1285" s="49"/>
      <c r="E1285" s="49"/>
      <c r="F1285" s="50"/>
      <c r="G1285" s="51"/>
      <c r="H1285" s="51"/>
    </row>
    <row r="1286" spans="1:8" s="83" customFormat="1" ht="12.95">
      <c r="A1286" s="31"/>
      <c r="B1286" s="31"/>
      <c r="C1286" s="48"/>
      <c r="D1286" s="49"/>
      <c r="E1286" s="49"/>
      <c r="F1286" s="50"/>
      <c r="G1286" s="51"/>
      <c r="H1286" s="51"/>
    </row>
    <row r="1287" spans="1:8" s="83" customFormat="1" ht="12.95">
      <c r="A1287" s="31"/>
      <c r="B1287" s="31"/>
      <c r="C1287" s="48"/>
      <c r="D1287" s="49"/>
      <c r="E1287" s="49"/>
      <c r="F1287" s="50"/>
      <c r="G1287" s="51"/>
      <c r="H1287" s="51"/>
    </row>
    <row r="1288" spans="1:8" s="83" customFormat="1" ht="12.95">
      <c r="A1288" s="31"/>
      <c r="B1288" s="31"/>
      <c r="C1288" s="48"/>
      <c r="D1288" s="49"/>
      <c r="E1288" s="49"/>
      <c r="F1288" s="50"/>
      <c r="G1288" s="51"/>
      <c r="H1288" s="51"/>
    </row>
    <row r="1289" spans="1:8" s="83" customFormat="1" ht="12.95">
      <c r="A1289" s="31"/>
      <c r="B1289" s="31"/>
      <c r="C1289" s="48"/>
      <c r="D1289" s="49"/>
      <c r="E1289" s="49"/>
      <c r="F1289" s="50"/>
      <c r="G1289" s="51"/>
      <c r="H1289" s="51"/>
    </row>
    <row r="1290" spans="1:8" s="83" customFormat="1" ht="12.95">
      <c r="A1290" s="31"/>
      <c r="B1290" s="31"/>
      <c r="C1290" s="48"/>
      <c r="D1290" s="49"/>
      <c r="E1290" s="49"/>
      <c r="F1290" s="50"/>
      <c r="G1290" s="51"/>
      <c r="H1290" s="51"/>
    </row>
    <row r="1291" spans="1:8" s="83" customFormat="1" ht="12.95">
      <c r="A1291" s="31"/>
      <c r="B1291" s="31"/>
      <c r="C1291" s="48"/>
      <c r="D1291" s="49"/>
      <c r="E1291" s="49"/>
      <c r="F1291" s="50"/>
      <c r="G1291" s="51"/>
      <c r="H1291" s="51"/>
    </row>
    <row r="1292" spans="1:8" s="83" customFormat="1" ht="12.95">
      <c r="A1292" s="31"/>
      <c r="B1292" s="31"/>
      <c r="C1292" s="48"/>
      <c r="D1292" s="49"/>
      <c r="E1292" s="49"/>
      <c r="F1292" s="50"/>
      <c r="G1292" s="51"/>
      <c r="H1292" s="51"/>
    </row>
    <row r="1293" spans="1:8" s="83" customFormat="1" ht="12.95">
      <c r="A1293" s="31"/>
      <c r="B1293" s="31"/>
      <c r="C1293" s="48"/>
      <c r="D1293" s="49"/>
      <c r="E1293" s="49"/>
      <c r="F1293" s="50"/>
      <c r="G1293" s="51"/>
      <c r="H1293" s="51"/>
    </row>
    <row r="1294" spans="1:8" s="83" customFormat="1" ht="12.95">
      <c r="A1294" s="31"/>
      <c r="B1294" s="31"/>
      <c r="C1294" s="48"/>
      <c r="D1294" s="49"/>
      <c r="E1294" s="49"/>
      <c r="F1294" s="50"/>
      <c r="G1294" s="51"/>
      <c r="H1294" s="51"/>
    </row>
    <row r="1295" spans="1:8" s="83" customFormat="1" ht="12.95">
      <c r="A1295" s="31"/>
      <c r="B1295" s="31"/>
      <c r="C1295" s="48"/>
      <c r="D1295" s="49"/>
      <c r="E1295" s="49"/>
      <c r="F1295" s="50"/>
      <c r="G1295" s="51"/>
      <c r="H1295" s="51"/>
    </row>
    <row r="1296" spans="1:8" s="83" customFormat="1" ht="12.95">
      <c r="A1296" s="31"/>
      <c r="B1296" s="31"/>
      <c r="C1296" s="48"/>
      <c r="D1296" s="49"/>
      <c r="E1296" s="49"/>
      <c r="F1296" s="50"/>
      <c r="G1296" s="51"/>
      <c r="H1296" s="51"/>
    </row>
    <row r="1297" spans="1:8" s="83" customFormat="1" ht="12.95">
      <c r="A1297" s="31"/>
      <c r="B1297" s="31"/>
      <c r="C1297" s="48"/>
      <c r="D1297" s="49"/>
      <c r="E1297" s="49"/>
      <c r="F1297" s="50"/>
      <c r="G1297" s="51"/>
      <c r="H1297" s="51"/>
    </row>
    <row r="1298" spans="1:8" s="83" customFormat="1" ht="12.95">
      <c r="A1298" s="31"/>
      <c r="B1298" s="31"/>
      <c r="C1298" s="48"/>
      <c r="D1298" s="49"/>
      <c r="E1298" s="49"/>
      <c r="F1298" s="50"/>
      <c r="G1298" s="51"/>
      <c r="H1298" s="51"/>
    </row>
    <row r="1299" spans="1:8" s="83" customFormat="1" ht="12.95">
      <c r="A1299" s="31"/>
      <c r="B1299" s="31"/>
      <c r="C1299" s="48"/>
      <c r="D1299" s="49"/>
      <c r="E1299" s="49"/>
      <c r="F1299" s="50"/>
      <c r="G1299" s="51"/>
      <c r="H1299" s="51"/>
    </row>
    <row r="1300" spans="1:8" s="83" customFormat="1" ht="12.95">
      <c r="A1300" s="31"/>
      <c r="B1300" s="31"/>
      <c r="C1300" s="48"/>
      <c r="D1300" s="49"/>
      <c r="E1300" s="49"/>
      <c r="F1300" s="50"/>
      <c r="G1300" s="51"/>
      <c r="H1300" s="51"/>
    </row>
    <row r="1301" spans="1:8" s="83" customFormat="1" ht="12.95">
      <c r="A1301" s="31"/>
      <c r="B1301" s="31"/>
      <c r="C1301" s="48"/>
      <c r="D1301" s="49"/>
      <c r="E1301" s="49"/>
      <c r="F1301" s="50"/>
      <c r="G1301" s="51"/>
      <c r="H1301" s="51"/>
    </row>
    <row r="1302" spans="1:8" s="83" customFormat="1" ht="12.95">
      <c r="A1302" s="31"/>
      <c r="B1302" s="31"/>
      <c r="C1302" s="48"/>
      <c r="D1302" s="49"/>
      <c r="E1302" s="49"/>
      <c r="F1302" s="50"/>
      <c r="G1302" s="51"/>
      <c r="H1302" s="51"/>
    </row>
    <row r="1303" spans="1:8" s="83" customFormat="1" ht="12.95">
      <c r="A1303" s="31"/>
      <c r="B1303" s="31"/>
      <c r="C1303" s="48"/>
      <c r="D1303" s="49"/>
      <c r="E1303" s="49"/>
      <c r="F1303" s="50"/>
      <c r="G1303" s="51"/>
      <c r="H1303" s="51"/>
    </row>
    <row r="1304" spans="1:8" s="83" customFormat="1" ht="12.95">
      <c r="A1304" s="31"/>
      <c r="B1304" s="31"/>
      <c r="C1304" s="48"/>
      <c r="D1304" s="49"/>
      <c r="E1304" s="49"/>
      <c r="F1304" s="50"/>
      <c r="G1304" s="51"/>
      <c r="H1304" s="51"/>
    </row>
    <row r="1305" spans="1:8" s="83" customFormat="1" ht="12.95">
      <c r="A1305" s="31"/>
      <c r="B1305" s="31"/>
      <c r="C1305" s="48"/>
      <c r="D1305" s="49"/>
      <c r="E1305" s="49"/>
      <c r="F1305" s="50"/>
      <c r="G1305" s="51"/>
      <c r="H1305" s="51"/>
    </row>
    <row r="1306" spans="1:8" s="83" customFormat="1" ht="12.95">
      <c r="A1306" s="31"/>
      <c r="B1306" s="31"/>
      <c r="C1306" s="48"/>
      <c r="D1306" s="49"/>
      <c r="E1306" s="49"/>
      <c r="F1306" s="50"/>
      <c r="G1306" s="51"/>
      <c r="H1306" s="51"/>
    </row>
    <row r="1307" spans="1:8" s="83" customFormat="1" ht="12.95">
      <c r="A1307" s="31"/>
      <c r="B1307" s="31"/>
      <c r="C1307" s="48"/>
      <c r="D1307" s="49"/>
      <c r="E1307" s="49"/>
      <c r="F1307" s="50"/>
      <c r="G1307" s="51"/>
      <c r="H1307" s="51"/>
    </row>
    <row r="1308" spans="1:8" s="83" customFormat="1" ht="12.95">
      <c r="A1308" s="31"/>
      <c r="B1308" s="31"/>
      <c r="C1308" s="48"/>
      <c r="D1308" s="49"/>
      <c r="E1308" s="49"/>
      <c r="F1308" s="50"/>
      <c r="G1308" s="51"/>
      <c r="H1308" s="51"/>
    </row>
    <row r="1309" spans="1:8" s="83" customFormat="1" ht="12.95">
      <c r="A1309" s="31"/>
      <c r="B1309" s="31"/>
      <c r="C1309" s="48"/>
      <c r="D1309" s="49"/>
      <c r="E1309" s="49"/>
      <c r="F1309" s="50"/>
      <c r="G1309" s="51"/>
      <c r="H1309" s="51"/>
    </row>
    <row r="1310" spans="1:8" s="83" customFormat="1" ht="12.95">
      <c r="A1310" s="31"/>
      <c r="B1310" s="31"/>
      <c r="C1310" s="48"/>
      <c r="D1310" s="49"/>
      <c r="E1310" s="49"/>
      <c r="F1310" s="50"/>
      <c r="G1310" s="51"/>
      <c r="H1310" s="51"/>
    </row>
    <row r="1311" spans="1:8" s="83" customFormat="1" ht="12.95">
      <c r="A1311" s="31"/>
      <c r="B1311" s="31"/>
      <c r="C1311" s="48"/>
      <c r="D1311" s="49"/>
      <c r="E1311" s="49"/>
      <c r="F1311" s="50"/>
      <c r="G1311" s="51"/>
      <c r="H1311" s="51"/>
    </row>
    <row r="1312" spans="1:8" s="83" customFormat="1" ht="12.95">
      <c r="A1312" s="31"/>
      <c r="B1312" s="31"/>
      <c r="C1312" s="48"/>
      <c r="D1312" s="49"/>
      <c r="E1312" s="49"/>
      <c r="F1312" s="50"/>
      <c r="G1312" s="51"/>
      <c r="H1312" s="51"/>
    </row>
    <row r="1313" spans="1:8" s="83" customFormat="1" ht="12.95">
      <c r="A1313" s="31"/>
      <c r="B1313" s="31"/>
      <c r="C1313" s="48"/>
      <c r="D1313" s="49"/>
      <c r="E1313" s="49"/>
      <c r="F1313" s="50"/>
      <c r="G1313" s="51"/>
      <c r="H1313" s="51"/>
    </row>
    <row r="1314" spans="1:8" s="83" customFormat="1" ht="12.95">
      <c r="A1314" s="31"/>
      <c r="B1314" s="31"/>
      <c r="C1314" s="48"/>
      <c r="D1314" s="49"/>
      <c r="E1314" s="49"/>
      <c r="F1314" s="50"/>
      <c r="G1314" s="51"/>
      <c r="H1314" s="51"/>
    </row>
    <row r="1315" spans="1:8" s="83" customFormat="1" ht="12.95">
      <c r="A1315" s="31"/>
      <c r="B1315" s="31"/>
      <c r="C1315" s="48"/>
      <c r="D1315" s="49"/>
      <c r="E1315" s="49"/>
      <c r="F1315" s="50"/>
      <c r="G1315" s="51"/>
      <c r="H1315" s="51"/>
    </row>
    <row r="1316" spans="1:8" s="83" customFormat="1" ht="12.95">
      <c r="A1316" s="31"/>
      <c r="B1316" s="31"/>
      <c r="C1316" s="48"/>
      <c r="D1316" s="49"/>
      <c r="E1316" s="49"/>
      <c r="F1316" s="50"/>
      <c r="G1316" s="51"/>
      <c r="H1316" s="51"/>
    </row>
    <row r="1317" spans="1:8" s="83" customFormat="1" ht="12.95">
      <c r="A1317" s="31"/>
      <c r="B1317" s="31"/>
      <c r="C1317" s="48"/>
      <c r="D1317" s="49"/>
      <c r="E1317" s="49"/>
      <c r="F1317" s="50"/>
      <c r="G1317" s="51"/>
      <c r="H1317" s="51"/>
    </row>
    <row r="1318" spans="1:8" s="83" customFormat="1" ht="12.95">
      <c r="A1318" s="31"/>
      <c r="B1318" s="31"/>
      <c r="C1318" s="48"/>
      <c r="D1318" s="49"/>
      <c r="E1318" s="49"/>
      <c r="F1318" s="50"/>
      <c r="G1318" s="51"/>
      <c r="H1318" s="51"/>
    </row>
    <row r="1319" spans="1:8" s="83" customFormat="1" ht="12.95">
      <c r="A1319" s="31"/>
      <c r="B1319" s="31"/>
      <c r="C1319" s="48"/>
      <c r="D1319" s="49"/>
      <c r="E1319" s="49"/>
      <c r="F1319" s="50"/>
      <c r="G1319" s="51"/>
      <c r="H1319" s="51"/>
    </row>
    <row r="1320" spans="1:8" s="83" customFormat="1" ht="12.95">
      <c r="A1320" s="31"/>
      <c r="B1320" s="31"/>
      <c r="C1320" s="48"/>
      <c r="D1320" s="49"/>
      <c r="E1320" s="49"/>
      <c r="F1320" s="50"/>
      <c r="G1320" s="51"/>
      <c r="H1320" s="51"/>
    </row>
    <row r="1321" spans="1:8" s="83" customFormat="1" ht="12.95">
      <c r="A1321" s="31"/>
      <c r="B1321" s="31"/>
      <c r="C1321" s="48"/>
      <c r="D1321" s="49"/>
      <c r="E1321" s="49"/>
      <c r="F1321" s="50"/>
      <c r="G1321" s="51"/>
      <c r="H1321" s="51"/>
    </row>
    <row r="1322" spans="1:8" s="83" customFormat="1" ht="12.95">
      <c r="A1322" s="31"/>
      <c r="B1322" s="31"/>
      <c r="C1322" s="48"/>
      <c r="D1322" s="49"/>
      <c r="E1322" s="49"/>
      <c r="F1322" s="50"/>
      <c r="G1322" s="51"/>
      <c r="H1322" s="51"/>
    </row>
    <row r="1323" spans="1:8" s="83" customFormat="1" ht="12.95">
      <c r="A1323" s="31"/>
      <c r="B1323" s="31"/>
      <c r="C1323" s="48"/>
      <c r="D1323" s="49"/>
      <c r="E1323" s="49"/>
      <c r="F1323" s="50"/>
      <c r="G1323" s="51"/>
      <c r="H1323" s="51"/>
    </row>
    <row r="1324" spans="1:8" s="83" customFormat="1" ht="12.95">
      <c r="A1324" s="31"/>
      <c r="B1324" s="31"/>
      <c r="C1324" s="48"/>
      <c r="D1324" s="49"/>
      <c r="E1324" s="49"/>
      <c r="F1324" s="50"/>
      <c r="G1324" s="51"/>
      <c r="H1324" s="51"/>
    </row>
    <row r="1325" spans="1:8" s="83" customFormat="1" ht="12.95">
      <c r="A1325" s="31"/>
      <c r="B1325" s="31"/>
      <c r="C1325" s="48"/>
      <c r="D1325" s="49"/>
      <c r="E1325" s="49"/>
      <c r="F1325" s="50"/>
      <c r="G1325" s="51"/>
      <c r="H1325" s="51"/>
    </row>
    <row r="1326" spans="1:8" s="83" customFormat="1" ht="12.95">
      <c r="A1326" s="31"/>
      <c r="B1326" s="31"/>
      <c r="C1326" s="48"/>
      <c r="D1326" s="49"/>
      <c r="E1326" s="49"/>
      <c r="F1326" s="50"/>
      <c r="G1326" s="51"/>
      <c r="H1326" s="51"/>
    </row>
    <row r="1327" spans="1:8" s="83" customFormat="1" ht="12.95">
      <c r="A1327" s="31"/>
      <c r="B1327" s="31"/>
      <c r="C1327" s="48"/>
      <c r="D1327" s="49"/>
      <c r="E1327" s="49"/>
      <c r="F1327" s="50"/>
      <c r="G1327" s="51"/>
      <c r="H1327" s="51"/>
    </row>
    <row r="1328" spans="1:8" s="83" customFormat="1" ht="12.95">
      <c r="A1328" s="31"/>
      <c r="B1328" s="31"/>
      <c r="C1328" s="48"/>
      <c r="D1328" s="49"/>
      <c r="E1328" s="49"/>
      <c r="F1328" s="50"/>
      <c r="G1328" s="51"/>
      <c r="H1328" s="51"/>
    </row>
    <row r="1329" spans="1:8" s="83" customFormat="1" ht="12.95">
      <c r="A1329" s="31"/>
      <c r="B1329" s="31"/>
      <c r="C1329" s="48"/>
      <c r="D1329" s="49"/>
      <c r="E1329" s="49"/>
      <c r="F1329" s="50"/>
      <c r="G1329" s="51"/>
      <c r="H1329" s="51"/>
    </row>
    <row r="1330" spans="1:8" s="83" customFormat="1" ht="12.95">
      <c r="A1330" s="31"/>
      <c r="B1330" s="31"/>
      <c r="C1330" s="48"/>
      <c r="D1330" s="49"/>
      <c r="E1330" s="49"/>
      <c r="F1330" s="50"/>
      <c r="G1330" s="51"/>
      <c r="H1330" s="51"/>
    </row>
    <row r="1331" spans="1:8" s="83" customFormat="1" ht="12.95">
      <c r="A1331" s="31"/>
      <c r="B1331" s="31"/>
      <c r="C1331" s="48"/>
      <c r="D1331" s="49"/>
      <c r="E1331" s="49"/>
      <c r="F1331" s="50"/>
      <c r="G1331" s="51"/>
      <c r="H1331" s="51"/>
    </row>
    <row r="1332" spans="1:8" s="83" customFormat="1" ht="12.95">
      <c r="A1332" s="31"/>
      <c r="B1332" s="31"/>
      <c r="C1332" s="48"/>
      <c r="D1332" s="49"/>
      <c r="E1332" s="49"/>
      <c r="F1332" s="50"/>
      <c r="G1332" s="51"/>
      <c r="H1332" s="51"/>
    </row>
    <row r="1333" spans="1:8" s="83" customFormat="1" ht="12.95">
      <c r="A1333" s="31"/>
      <c r="B1333" s="31"/>
      <c r="C1333" s="48"/>
      <c r="D1333" s="49"/>
      <c r="E1333" s="49"/>
      <c r="F1333" s="50"/>
      <c r="G1333" s="51"/>
      <c r="H1333" s="51"/>
    </row>
    <row r="1334" spans="1:8" s="83" customFormat="1" ht="12.95">
      <c r="A1334" s="31"/>
      <c r="B1334" s="31"/>
      <c r="C1334" s="48"/>
      <c r="D1334" s="49"/>
      <c r="E1334" s="49"/>
      <c r="F1334" s="50"/>
      <c r="G1334" s="51"/>
      <c r="H1334" s="51"/>
    </row>
    <row r="1335" spans="1:8" s="83" customFormat="1" ht="12.95">
      <c r="A1335" s="31"/>
      <c r="B1335" s="31"/>
      <c r="C1335" s="48"/>
      <c r="D1335" s="49"/>
      <c r="E1335" s="49"/>
      <c r="F1335" s="50"/>
      <c r="G1335" s="51"/>
      <c r="H1335" s="51"/>
    </row>
    <row r="1336" spans="1:8" s="83" customFormat="1" ht="12.95">
      <c r="A1336" s="31"/>
      <c r="B1336" s="31"/>
      <c r="C1336" s="48"/>
      <c r="D1336" s="49"/>
      <c r="E1336" s="49"/>
      <c r="F1336" s="50"/>
      <c r="G1336" s="51"/>
      <c r="H1336" s="51"/>
    </row>
    <row r="1337" spans="1:8" s="83" customFormat="1" ht="12.95">
      <c r="A1337" s="31"/>
      <c r="B1337" s="31"/>
      <c r="C1337" s="48"/>
      <c r="D1337" s="49"/>
      <c r="E1337" s="49"/>
      <c r="F1337" s="50"/>
      <c r="G1337" s="51"/>
      <c r="H1337" s="51"/>
    </row>
    <row r="1338" spans="1:8" s="83" customFormat="1" ht="12.95">
      <c r="A1338" s="31"/>
      <c r="B1338" s="31"/>
      <c r="C1338" s="48"/>
      <c r="D1338" s="49"/>
      <c r="E1338" s="49"/>
      <c r="F1338" s="50"/>
      <c r="G1338" s="51"/>
      <c r="H1338" s="51"/>
    </row>
    <row r="1339" spans="1:8" s="83" customFormat="1" ht="12.95">
      <c r="A1339" s="31"/>
      <c r="B1339" s="31"/>
      <c r="C1339" s="48"/>
      <c r="D1339" s="49"/>
      <c r="E1339" s="49"/>
      <c r="F1339" s="50"/>
      <c r="G1339" s="51"/>
      <c r="H1339" s="51"/>
    </row>
    <row r="1340" spans="1:8" s="83" customFormat="1" ht="12.95">
      <c r="A1340" s="31"/>
      <c r="B1340" s="31"/>
      <c r="C1340" s="48"/>
      <c r="D1340" s="49"/>
      <c r="E1340" s="49"/>
      <c r="F1340" s="50"/>
      <c r="G1340" s="51"/>
      <c r="H1340" s="51"/>
    </row>
    <row r="1341" spans="1:8" s="83" customFormat="1" ht="12.95">
      <c r="A1341" s="31"/>
      <c r="B1341" s="31"/>
      <c r="C1341" s="48"/>
      <c r="D1341" s="49"/>
      <c r="E1341" s="49"/>
      <c r="F1341" s="50"/>
      <c r="G1341" s="51"/>
      <c r="H1341" s="51"/>
    </row>
    <row r="1342" spans="1:8" s="83" customFormat="1" ht="12.95">
      <c r="A1342" s="31"/>
      <c r="B1342" s="31"/>
      <c r="C1342" s="48"/>
      <c r="D1342" s="49"/>
      <c r="E1342" s="49"/>
      <c r="F1342" s="50"/>
      <c r="G1342" s="51"/>
      <c r="H1342" s="51"/>
    </row>
    <row r="1343" spans="1:8" s="83" customFormat="1" ht="12.95">
      <c r="A1343" s="31"/>
      <c r="B1343" s="31"/>
      <c r="C1343" s="48"/>
      <c r="D1343" s="49"/>
      <c r="E1343" s="49"/>
      <c r="F1343" s="50"/>
      <c r="G1343" s="51"/>
      <c r="H1343" s="51"/>
    </row>
    <row r="1344" spans="1:8" s="83" customFormat="1" ht="12.95">
      <c r="A1344" s="31"/>
      <c r="B1344" s="31"/>
      <c r="C1344" s="48"/>
      <c r="D1344" s="49"/>
      <c r="E1344" s="49"/>
      <c r="F1344" s="50"/>
      <c r="G1344" s="51"/>
      <c r="H1344" s="51"/>
    </row>
    <row r="1345" spans="1:8" s="83" customFormat="1" ht="12.95">
      <c r="A1345" s="31"/>
      <c r="B1345" s="31"/>
      <c r="C1345" s="48"/>
      <c r="D1345" s="49"/>
      <c r="E1345" s="49"/>
      <c r="F1345" s="50"/>
      <c r="G1345" s="51"/>
      <c r="H1345" s="51"/>
    </row>
    <row r="1346" spans="1:8" s="83" customFormat="1" ht="12.95">
      <c r="A1346" s="31"/>
      <c r="B1346" s="31"/>
      <c r="C1346" s="48"/>
      <c r="D1346" s="49"/>
      <c r="E1346" s="49"/>
      <c r="F1346" s="50"/>
      <c r="G1346" s="51"/>
      <c r="H1346" s="51"/>
    </row>
    <row r="1347" spans="1:8" s="83" customFormat="1" ht="12.95">
      <c r="A1347" s="31"/>
      <c r="B1347" s="31"/>
      <c r="C1347" s="48"/>
      <c r="D1347" s="49"/>
      <c r="E1347" s="49"/>
      <c r="F1347" s="50"/>
      <c r="G1347" s="51"/>
      <c r="H1347" s="51"/>
    </row>
    <row r="1348" spans="1:8" s="83" customFormat="1" ht="12.95">
      <c r="A1348" s="31"/>
      <c r="B1348" s="31"/>
      <c r="C1348" s="48"/>
      <c r="D1348" s="49"/>
      <c r="E1348" s="49"/>
      <c r="F1348" s="50"/>
      <c r="G1348" s="51"/>
      <c r="H1348" s="51"/>
    </row>
    <row r="1349" spans="1:8" s="83" customFormat="1" ht="12.95">
      <c r="A1349" s="31"/>
      <c r="B1349" s="31"/>
      <c r="C1349" s="48"/>
      <c r="D1349" s="49"/>
      <c r="E1349" s="49"/>
      <c r="F1349" s="50"/>
      <c r="G1349" s="51"/>
      <c r="H1349" s="51"/>
    </row>
    <row r="1350" spans="1:8" s="83" customFormat="1" ht="12.95">
      <c r="A1350" s="31"/>
      <c r="B1350" s="31"/>
      <c r="C1350" s="48"/>
      <c r="D1350" s="49"/>
      <c r="E1350" s="49"/>
      <c r="F1350" s="50"/>
      <c r="G1350" s="51"/>
      <c r="H1350" s="51"/>
    </row>
    <row r="1351" spans="1:8" s="83" customFormat="1" ht="12.95">
      <c r="A1351" s="31"/>
      <c r="B1351" s="31"/>
      <c r="C1351" s="48"/>
      <c r="D1351" s="49"/>
      <c r="E1351" s="49"/>
      <c r="F1351" s="50"/>
      <c r="G1351" s="51"/>
      <c r="H1351" s="51"/>
    </row>
    <row r="1352" spans="1:8" s="83" customFormat="1" ht="12.95">
      <c r="A1352" s="31"/>
      <c r="B1352" s="31"/>
      <c r="C1352" s="48"/>
      <c r="D1352" s="49"/>
      <c r="E1352" s="49"/>
      <c r="F1352" s="50"/>
      <c r="G1352" s="51"/>
      <c r="H1352" s="51"/>
    </row>
    <row r="1353" spans="1:8" s="83" customFormat="1" ht="12.95">
      <c r="A1353" s="31"/>
      <c r="B1353" s="31"/>
      <c r="C1353" s="48"/>
      <c r="D1353" s="49"/>
      <c r="E1353" s="49"/>
      <c r="F1353" s="50"/>
      <c r="G1353" s="51"/>
      <c r="H1353" s="51"/>
    </row>
    <row r="1354" spans="1:8" s="83" customFormat="1" ht="12.95">
      <c r="A1354" s="31"/>
      <c r="B1354" s="31"/>
      <c r="C1354" s="48"/>
      <c r="D1354" s="49"/>
      <c r="E1354" s="49"/>
      <c r="F1354" s="50"/>
      <c r="G1354" s="51"/>
      <c r="H1354" s="51"/>
    </row>
    <row r="1355" spans="1:8" s="83" customFormat="1" ht="12.95">
      <c r="A1355" s="31"/>
      <c r="B1355" s="31"/>
      <c r="C1355" s="48"/>
      <c r="D1355" s="49"/>
      <c r="E1355" s="49"/>
      <c r="F1355" s="50"/>
      <c r="G1355" s="51"/>
      <c r="H1355" s="51"/>
    </row>
    <row r="1356" spans="1:8" s="83" customFormat="1" ht="12.95">
      <c r="A1356" s="31"/>
      <c r="B1356" s="31"/>
      <c r="C1356" s="48"/>
      <c r="D1356" s="49"/>
      <c r="E1356" s="49"/>
      <c r="F1356" s="50"/>
      <c r="G1356" s="51"/>
      <c r="H1356" s="51"/>
    </row>
    <row r="1357" spans="1:8" s="83" customFormat="1" ht="12.95">
      <c r="A1357" s="31"/>
      <c r="B1357" s="31"/>
      <c r="C1357" s="48"/>
      <c r="D1357" s="49"/>
      <c r="E1357" s="49"/>
      <c r="F1357" s="50"/>
      <c r="G1357" s="51"/>
      <c r="H1357" s="51"/>
    </row>
    <row r="1358" spans="1:8" s="83" customFormat="1" ht="12.95">
      <c r="A1358" s="31"/>
      <c r="B1358" s="31"/>
      <c r="C1358" s="48"/>
      <c r="D1358" s="49"/>
      <c r="E1358" s="49"/>
      <c r="F1358" s="50"/>
      <c r="G1358" s="51"/>
      <c r="H1358" s="51"/>
    </row>
    <row r="1359" spans="1:8" s="83" customFormat="1" ht="12.95">
      <c r="A1359" s="31"/>
      <c r="B1359" s="31"/>
      <c r="C1359" s="48"/>
      <c r="D1359" s="49"/>
      <c r="E1359" s="49"/>
      <c r="F1359" s="50"/>
      <c r="G1359" s="51"/>
      <c r="H1359" s="51"/>
    </row>
    <row r="1360" spans="1:8" s="83" customFormat="1" ht="12.95">
      <c r="A1360" s="31"/>
      <c r="B1360" s="31"/>
      <c r="C1360" s="48"/>
      <c r="D1360" s="49"/>
      <c r="E1360" s="49"/>
      <c r="F1360" s="50"/>
      <c r="G1360" s="51"/>
      <c r="H1360" s="51"/>
    </row>
    <row r="1361" spans="1:8" s="83" customFormat="1" ht="12.95">
      <c r="A1361" s="31"/>
      <c r="B1361" s="31"/>
      <c r="C1361" s="48"/>
      <c r="D1361" s="49"/>
      <c r="E1361" s="49"/>
      <c r="F1361" s="50"/>
      <c r="G1361" s="51"/>
      <c r="H1361" s="51"/>
    </row>
    <row r="1362" spans="1:8" s="83" customFormat="1" ht="12.95">
      <c r="A1362" s="31"/>
      <c r="B1362" s="31"/>
      <c r="C1362" s="48"/>
      <c r="D1362" s="49"/>
      <c r="E1362" s="49"/>
      <c r="F1362" s="50"/>
      <c r="G1362" s="51"/>
      <c r="H1362" s="51"/>
    </row>
    <row r="1363" spans="1:8" s="83" customFormat="1" ht="12.95">
      <c r="A1363" s="31"/>
      <c r="B1363" s="31"/>
      <c r="C1363" s="48"/>
      <c r="D1363" s="49"/>
      <c r="E1363" s="49"/>
      <c r="F1363" s="50"/>
      <c r="G1363" s="51"/>
      <c r="H1363" s="51"/>
    </row>
    <row r="1364" spans="1:8" s="83" customFormat="1" ht="12.95">
      <c r="A1364" s="31"/>
      <c r="B1364" s="31"/>
      <c r="C1364" s="48"/>
      <c r="D1364" s="49"/>
      <c r="E1364" s="49"/>
      <c r="F1364" s="50"/>
      <c r="G1364" s="51"/>
      <c r="H1364" s="51"/>
    </row>
    <row r="1365" spans="1:8" s="83" customFormat="1" ht="12.95">
      <c r="A1365" s="31"/>
      <c r="B1365" s="31"/>
      <c r="C1365" s="48"/>
      <c r="D1365" s="49"/>
      <c r="E1365" s="49"/>
      <c r="F1365" s="50"/>
      <c r="G1365" s="51"/>
      <c r="H1365" s="51"/>
    </row>
    <row r="1366" spans="1:8" s="83" customFormat="1" ht="12.95">
      <c r="A1366" s="31"/>
      <c r="B1366" s="31"/>
      <c r="C1366" s="48"/>
      <c r="D1366" s="49"/>
      <c r="E1366" s="49"/>
      <c r="F1366" s="50"/>
      <c r="G1366" s="51"/>
      <c r="H1366" s="51"/>
    </row>
    <row r="1367" spans="1:8" s="83" customFormat="1" ht="12.95">
      <c r="A1367" s="31"/>
      <c r="B1367" s="31"/>
      <c r="C1367" s="48"/>
      <c r="D1367" s="49"/>
      <c r="E1367" s="49"/>
      <c r="F1367" s="50"/>
      <c r="G1367" s="51"/>
      <c r="H1367" s="51"/>
    </row>
    <row r="1368" spans="1:8" s="83" customFormat="1" ht="12.95">
      <c r="A1368" s="31"/>
      <c r="B1368" s="31"/>
      <c r="C1368" s="48"/>
      <c r="D1368" s="49"/>
      <c r="E1368" s="49"/>
      <c r="F1368" s="50"/>
      <c r="G1368" s="51"/>
      <c r="H1368" s="51"/>
    </row>
    <row r="1369" spans="1:8" s="83" customFormat="1" ht="12.95">
      <c r="A1369" s="31"/>
      <c r="B1369" s="31"/>
      <c r="C1369" s="48"/>
      <c r="D1369" s="49"/>
      <c r="E1369" s="49"/>
      <c r="F1369" s="50"/>
      <c r="G1369" s="51"/>
      <c r="H1369" s="51"/>
    </row>
    <row r="1370" spans="1:8" s="83" customFormat="1" ht="12.95">
      <c r="A1370" s="31"/>
      <c r="B1370" s="31"/>
      <c r="C1370" s="48"/>
      <c r="D1370" s="49"/>
      <c r="E1370" s="49"/>
      <c r="F1370" s="50"/>
      <c r="G1370" s="51"/>
      <c r="H1370" s="51"/>
    </row>
    <row r="1371" spans="1:8" s="83" customFormat="1" ht="12.95">
      <c r="A1371" s="31"/>
      <c r="B1371" s="31"/>
      <c r="C1371" s="48"/>
      <c r="D1371" s="49"/>
      <c r="E1371" s="49"/>
      <c r="F1371" s="50"/>
      <c r="G1371" s="51"/>
      <c r="H1371" s="51"/>
    </row>
    <row r="1372" spans="1:8" s="83" customFormat="1" ht="12.95">
      <c r="A1372" s="31"/>
      <c r="B1372" s="31"/>
      <c r="C1372" s="48"/>
      <c r="D1372" s="49"/>
      <c r="E1372" s="49"/>
      <c r="F1372" s="50"/>
      <c r="G1372" s="51"/>
      <c r="H1372" s="51"/>
    </row>
    <row r="1373" spans="1:8" s="83" customFormat="1" ht="12.95">
      <c r="A1373" s="31"/>
      <c r="B1373" s="31"/>
      <c r="C1373" s="48"/>
      <c r="D1373" s="49"/>
      <c r="E1373" s="49"/>
      <c r="F1373" s="50"/>
      <c r="G1373" s="51"/>
      <c r="H1373" s="51"/>
    </row>
    <row r="1374" spans="1:8" s="83" customFormat="1" ht="12.95">
      <c r="A1374" s="31"/>
      <c r="B1374" s="31"/>
      <c r="C1374" s="48"/>
      <c r="D1374" s="49"/>
      <c r="E1374" s="49"/>
      <c r="F1374" s="50"/>
      <c r="G1374" s="51"/>
      <c r="H1374" s="51"/>
    </row>
    <row r="1375" spans="1:8" s="83" customFormat="1" ht="12.95">
      <c r="A1375" s="31"/>
      <c r="B1375" s="31"/>
      <c r="C1375" s="48"/>
      <c r="D1375" s="49"/>
      <c r="E1375" s="49"/>
      <c r="F1375" s="50"/>
      <c r="G1375" s="51"/>
      <c r="H1375" s="51"/>
    </row>
    <row r="1376" spans="1:8" s="83" customFormat="1" ht="12.95">
      <c r="A1376" s="31"/>
      <c r="B1376" s="31"/>
      <c r="C1376" s="48"/>
      <c r="D1376" s="49"/>
      <c r="E1376" s="49"/>
      <c r="F1376" s="50"/>
      <c r="G1376" s="51"/>
      <c r="H1376" s="51"/>
    </row>
    <row r="1377" spans="1:8" s="83" customFormat="1" ht="12.95">
      <c r="A1377" s="31"/>
      <c r="B1377" s="31"/>
      <c r="C1377" s="48"/>
      <c r="D1377" s="49"/>
      <c r="E1377" s="49"/>
      <c r="F1377" s="50"/>
      <c r="G1377" s="51"/>
      <c r="H1377" s="51"/>
    </row>
    <row r="1378" spans="1:8" s="83" customFormat="1" ht="12.95">
      <c r="A1378" s="31"/>
      <c r="B1378" s="31"/>
      <c r="C1378" s="48"/>
      <c r="D1378" s="49"/>
      <c r="E1378" s="49"/>
      <c r="F1378" s="50"/>
      <c r="G1378" s="51"/>
      <c r="H1378" s="51"/>
    </row>
    <row r="1379" spans="1:8" s="83" customFormat="1" ht="12.95">
      <c r="A1379" s="31"/>
      <c r="B1379" s="31"/>
      <c r="C1379" s="48"/>
      <c r="D1379" s="49"/>
      <c r="E1379" s="49"/>
      <c r="F1379" s="50"/>
      <c r="G1379" s="51"/>
      <c r="H1379" s="51"/>
    </row>
    <row r="1380" spans="1:8" s="83" customFormat="1" ht="12.95">
      <c r="A1380" s="31"/>
      <c r="B1380" s="31"/>
      <c r="C1380" s="48"/>
      <c r="D1380" s="49"/>
      <c r="E1380" s="49"/>
      <c r="F1380" s="50"/>
      <c r="G1380" s="51"/>
      <c r="H1380" s="51"/>
    </row>
    <row r="1381" spans="1:8" s="83" customFormat="1" ht="12.95">
      <c r="A1381" s="31"/>
      <c r="B1381" s="31"/>
      <c r="C1381" s="48"/>
      <c r="D1381" s="49"/>
      <c r="E1381" s="49"/>
      <c r="F1381" s="50"/>
      <c r="G1381" s="51"/>
      <c r="H1381" s="51"/>
    </row>
    <row r="1382" spans="1:8" s="83" customFormat="1" ht="12.95">
      <c r="A1382" s="31"/>
      <c r="B1382" s="31"/>
      <c r="C1382" s="48"/>
      <c r="D1382" s="49"/>
      <c r="E1382" s="49"/>
      <c r="F1382" s="50"/>
      <c r="G1382" s="51"/>
      <c r="H1382" s="51"/>
    </row>
    <row r="1383" spans="1:8" s="83" customFormat="1" ht="12.95">
      <c r="A1383" s="31"/>
      <c r="B1383" s="31"/>
      <c r="C1383" s="48"/>
      <c r="D1383" s="49"/>
      <c r="E1383" s="49"/>
      <c r="F1383" s="50"/>
      <c r="G1383" s="51"/>
      <c r="H1383" s="51"/>
    </row>
    <row r="1384" spans="1:8" s="83" customFormat="1" ht="12.95">
      <c r="A1384" s="31"/>
      <c r="B1384" s="31"/>
      <c r="C1384" s="48"/>
      <c r="D1384" s="49"/>
      <c r="E1384" s="49"/>
      <c r="F1384" s="50"/>
      <c r="G1384" s="51"/>
      <c r="H1384" s="51"/>
    </row>
    <row r="1385" spans="1:8" s="83" customFormat="1" ht="12.95">
      <c r="A1385" s="31"/>
      <c r="B1385" s="31"/>
      <c r="C1385" s="48"/>
      <c r="D1385" s="49"/>
      <c r="E1385" s="49"/>
      <c r="F1385" s="50"/>
      <c r="G1385" s="51"/>
      <c r="H1385" s="51"/>
    </row>
    <row r="1386" spans="1:8" s="83" customFormat="1" ht="12.95">
      <c r="A1386" s="31"/>
      <c r="B1386" s="31"/>
      <c r="C1386" s="48"/>
      <c r="D1386" s="49"/>
      <c r="E1386" s="49"/>
      <c r="F1386" s="50"/>
      <c r="G1386" s="51"/>
      <c r="H1386" s="51"/>
    </row>
    <row r="1387" spans="1:8" s="83" customFormat="1" ht="12.95">
      <c r="A1387" s="31"/>
      <c r="B1387" s="31"/>
      <c r="C1387" s="48"/>
      <c r="D1387" s="49"/>
      <c r="E1387" s="49"/>
      <c r="F1387" s="50"/>
      <c r="G1387" s="51"/>
      <c r="H1387" s="51"/>
    </row>
    <row r="1388" spans="1:8" s="83" customFormat="1" ht="12.95">
      <c r="A1388" s="31"/>
      <c r="B1388" s="31"/>
      <c r="C1388" s="48"/>
      <c r="D1388" s="49"/>
      <c r="E1388" s="49"/>
      <c r="F1388" s="50"/>
      <c r="G1388" s="51"/>
      <c r="H1388" s="51"/>
    </row>
    <row r="1389" spans="1:8" s="83" customFormat="1" ht="12.95">
      <c r="A1389" s="31"/>
      <c r="B1389" s="31"/>
      <c r="C1389" s="48"/>
      <c r="D1389" s="49"/>
      <c r="E1389" s="49"/>
      <c r="F1389" s="50"/>
      <c r="G1389" s="51"/>
      <c r="H1389" s="51"/>
    </row>
    <row r="1390" spans="1:8" s="83" customFormat="1" ht="12.95">
      <c r="A1390" s="31"/>
      <c r="B1390" s="31"/>
      <c r="C1390" s="48"/>
      <c r="D1390" s="49"/>
      <c r="E1390" s="49"/>
      <c r="F1390" s="50"/>
      <c r="G1390" s="51"/>
      <c r="H1390" s="51"/>
    </row>
    <row r="1391" spans="1:8" s="83" customFormat="1" ht="12.95">
      <c r="A1391" s="31"/>
      <c r="B1391" s="31"/>
      <c r="C1391" s="48"/>
      <c r="D1391" s="49"/>
      <c r="E1391" s="49"/>
      <c r="F1391" s="50"/>
      <c r="G1391" s="51"/>
      <c r="H1391" s="51"/>
    </row>
    <row r="1392" spans="1:8" s="83" customFormat="1" ht="12.95">
      <c r="A1392" s="31"/>
      <c r="B1392" s="31"/>
      <c r="C1392" s="48"/>
      <c r="D1392" s="49"/>
      <c r="E1392" s="49"/>
      <c r="F1392" s="50"/>
      <c r="G1392" s="51"/>
      <c r="H1392" s="51"/>
    </row>
    <row r="1393" spans="1:8" s="83" customFormat="1" ht="12.95">
      <c r="A1393" s="31"/>
      <c r="B1393" s="31"/>
      <c r="C1393" s="48"/>
      <c r="D1393" s="49"/>
      <c r="E1393" s="49"/>
      <c r="F1393" s="50"/>
      <c r="G1393" s="51"/>
      <c r="H1393" s="51"/>
    </row>
    <row r="1394" spans="1:8" s="83" customFormat="1" ht="12.95">
      <c r="A1394" s="31"/>
      <c r="B1394" s="31"/>
      <c r="C1394" s="48"/>
      <c r="D1394" s="49"/>
      <c r="E1394" s="49"/>
      <c r="F1394" s="50"/>
      <c r="G1394" s="51"/>
      <c r="H1394" s="51"/>
    </row>
    <row r="1395" spans="1:8" s="83" customFormat="1" ht="12.95">
      <c r="A1395" s="31"/>
      <c r="B1395" s="31"/>
      <c r="C1395" s="48"/>
      <c r="D1395" s="49"/>
      <c r="E1395" s="49"/>
      <c r="F1395" s="50"/>
      <c r="G1395" s="51"/>
      <c r="H1395" s="51"/>
    </row>
    <row r="1396" spans="1:8" s="83" customFormat="1" ht="12.95">
      <c r="A1396" s="31"/>
      <c r="B1396" s="31"/>
      <c r="C1396" s="48"/>
      <c r="D1396" s="49"/>
      <c r="E1396" s="49"/>
      <c r="F1396" s="50"/>
      <c r="G1396" s="51"/>
      <c r="H1396" s="51"/>
    </row>
    <row r="1397" spans="1:8" s="83" customFormat="1" ht="12.95">
      <c r="A1397" s="31"/>
      <c r="B1397" s="31"/>
      <c r="C1397" s="48"/>
      <c r="D1397" s="49"/>
      <c r="E1397" s="49"/>
      <c r="F1397" s="50"/>
      <c r="G1397" s="51"/>
      <c r="H1397" s="51"/>
    </row>
    <row r="1398" spans="1:8" s="83" customFormat="1" ht="12.95">
      <c r="A1398" s="31"/>
      <c r="B1398" s="31"/>
      <c r="C1398" s="48"/>
      <c r="D1398" s="49"/>
      <c r="E1398" s="49"/>
      <c r="F1398" s="50"/>
      <c r="G1398" s="51"/>
      <c r="H1398" s="51"/>
    </row>
    <row r="1399" spans="1:8" s="83" customFormat="1" ht="12.95">
      <c r="A1399" s="31"/>
      <c r="B1399" s="31"/>
      <c r="C1399" s="48"/>
      <c r="D1399" s="49"/>
      <c r="E1399" s="49"/>
      <c r="F1399" s="50"/>
      <c r="G1399" s="51"/>
      <c r="H1399" s="51"/>
    </row>
    <row r="1400" spans="1:8" s="83" customFormat="1" ht="12.95">
      <c r="A1400" s="31"/>
      <c r="B1400" s="31"/>
      <c r="C1400" s="48"/>
      <c r="D1400" s="49"/>
      <c r="E1400" s="49"/>
      <c r="F1400" s="50"/>
      <c r="G1400" s="51"/>
      <c r="H1400" s="51"/>
    </row>
    <row r="1401" spans="1:8" s="83" customFormat="1" ht="12.95">
      <c r="A1401" s="31"/>
      <c r="B1401" s="31"/>
      <c r="C1401" s="48"/>
      <c r="D1401" s="49"/>
      <c r="E1401" s="49"/>
      <c r="F1401" s="50"/>
      <c r="G1401" s="51"/>
      <c r="H1401" s="51"/>
    </row>
    <row r="1402" spans="1:8" s="83" customFormat="1" ht="12.95">
      <c r="A1402" s="31"/>
      <c r="B1402" s="31"/>
      <c r="C1402" s="48"/>
      <c r="D1402" s="49"/>
      <c r="E1402" s="49"/>
      <c r="F1402" s="50"/>
      <c r="G1402" s="51"/>
      <c r="H1402" s="51"/>
    </row>
    <row r="1403" spans="1:8" s="83" customFormat="1" ht="12.95">
      <c r="A1403" s="31"/>
      <c r="B1403" s="31"/>
      <c r="C1403" s="48"/>
      <c r="D1403" s="49"/>
      <c r="E1403" s="49"/>
      <c r="F1403" s="50"/>
      <c r="G1403" s="51"/>
      <c r="H1403" s="51"/>
    </row>
    <row r="1404" spans="1:8" s="83" customFormat="1" ht="12.95">
      <c r="A1404" s="31"/>
      <c r="B1404" s="31"/>
      <c r="C1404" s="48"/>
      <c r="D1404" s="49"/>
      <c r="E1404" s="49"/>
      <c r="F1404" s="50"/>
      <c r="G1404" s="51"/>
      <c r="H1404" s="51"/>
    </row>
    <row r="1405" spans="1:8" s="83" customFormat="1" ht="12.95">
      <c r="A1405" s="31"/>
      <c r="B1405" s="31"/>
      <c r="C1405" s="48"/>
      <c r="D1405" s="49"/>
      <c r="E1405" s="49"/>
      <c r="F1405" s="50"/>
      <c r="G1405" s="51"/>
      <c r="H1405" s="51"/>
    </row>
    <row r="1406" spans="1:8" s="83" customFormat="1" ht="12.95">
      <c r="A1406" s="31"/>
      <c r="B1406" s="31"/>
      <c r="C1406" s="48"/>
      <c r="D1406" s="49"/>
      <c r="E1406" s="49"/>
      <c r="F1406" s="50"/>
      <c r="G1406" s="51"/>
      <c r="H1406" s="51"/>
    </row>
    <row r="1407" spans="1:8" s="83" customFormat="1" ht="12.95">
      <c r="A1407" s="31"/>
      <c r="B1407" s="31"/>
      <c r="C1407" s="48"/>
      <c r="D1407" s="49"/>
      <c r="E1407" s="49"/>
      <c r="F1407" s="50"/>
      <c r="G1407" s="51"/>
      <c r="H1407" s="51"/>
    </row>
    <row r="1408" spans="1:8" s="83" customFormat="1" ht="12.95">
      <c r="A1408" s="31"/>
      <c r="B1408" s="31"/>
      <c r="C1408" s="48"/>
      <c r="D1408" s="49"/>
      <c r="E1408" s="49"/>
      <c r="F1408" s="50"/>
      <c r="G1408" s="51"/>
      <c r="H1408" s="51"/>
    </row>
    <row r="1409" spans="1:8" s="83" customFormat="1" ht="12.95">
      <c r="A1409" s="31"/>
      <c r="B1409" s="31"/>
      <c r="C1409" s="48"/>
      <c r="D1409" s="49"/>
      <c r="E1409" s="49"/>
      <c r="F1409" s="50"/>
      <c r="G1409" s="51"/>
      <c r="H1409" s="51"/>
    </row>
    <row r="1410" spans="1:8" s="83" customFormat="1" ht="12.95">
      <c r="A1410" s="31"/>
      <c r="B1410" s="31"/>
      <c r="C1410" s="48"/>
      <c r="D1410" s="49"/>
      <c r="E1410" s="49"/>
      <c r="F1410" s="50"/>
      <c r="G1410" s="51"/>
      <c r="H1410" s="51"/>
    </row>
    <row r="1411" spans="1:8" s="83" customFormat="1" ht="12.95">
      <c r="A1411" s="31"/>
      <c r="B1411" s="31"/>
      <c r="C1411" s="48"/>
      <c r="D1411" s="49"/>
      <c r="E1411" s="49"/>
      <c r="F1411" s="50"/>
      <c r="G1411" s="51"/>
      <c r="H1411" s="51"/>
    </row>
    <row r="1412" spans="1:8" s="83" customFormat="1" ht="12.95">
      <c r="A1412" s="31"/>
      <c r="B1412" s="31"/>
      <c r="C1412" s="48"/>
      <c r="D1412" s="49"/>
      <c r="E1412" s="49"/>
      <c r="F1412" s="50"/>
      <c r="G1412" s="51"/>
      <c r="H1412" s="51"/>
    </row>
    <row r="1413" spans="1:8" s="83" customFormat="1" ht="12.95">
      <c r="A1413" s="31"/>
      <c r="B1413" s="31"/>
      <c r="C1413" s="48"/>
      <c r="D1413" s="49"/>
      <c r="E1413" s="49"/>
      <c r="F1413" s="50"/>
      <c r="G1413" s="51"/>
      <c r="H1413" s="51"/>
    </row>
    <row r="1414" spans="1:8" s="83" customFormat="1" ht="12.95">
      <c r="A1414" s="31"/>
      <c r="B1414" s="31"/>
      <c r="C1414" s="48"/>
      <c r="D1414" s="49"/>
      <c r="E1414" s="49"/>
      <c r="F1414" s="50"/>
      <c r="G1414" s="51"/>
      <c r="H1414" s="51"/>
    </row>
    <row r="1415" spans="1:8" s="83" customFormat="1" ht="12.95">
      <c r="A1415" s="31"/>
      <c r="B1415" s="31"/>
      <c r="C1415" s="48"/>
      <c r="D1415" s="49"/>
      <c r="E1415" s="49"/>
      <c r="F1415" s="50"/>
      <c r="G1415" s="51"/>
      <c r="H1415" s="51"/>
    </row>
    <row r="1416" spans="1:8" s="83" customFormat="1" ht="12.95">
      <c r="A1416" s="31"/>
      <c r="B1416" s="31"/>
      <c r="C1416" s="48"/>
      <c r="D1416" s="49"/>
      <c r="E1416" s="49"/>
      <c r="F1416" s="50"/>
      <c r="G1416" s="51"/>
      <c r="H1416" s="51"/>
    </row>
    <row r="1417" spans="1:8" s="83" customFormat="1" ht="12.95">
      <c r="A1417" s="31"/>
      <c r="B1417" s="31"/>
      <c r="C1417" s="48"/>
      <c r="D1417" s="49"/>
      <c r="E1417" s="49"/>
      <c r="F1417" s="50"/>
      <c r="G1417" s="51"/>
      <c r="H1417" s="51"/>
    </row>
    <row r="1418" spans="1:8" s="83" customFormat="1" ht="12.95">
      <c r="A1418" s="31"/>
      <c r="B1418" s="31"/>
      <c r="C1418" s="48"/>
      <c r="D1418" s="49"/>
      <c r="E1418" s="49"/>
      <c r="F1418" s="50"/>
      <c r="G1418" s="51"/>
      <c r="H1418" s="51"/>
    </row>
    <row r="1419" spans="1:8" s="83" customFormat="1" ht="12.95">
      <c r="A1419" s="31"/>
      <c r="B1419" s="31"/>
      <c r="C1419" s="48"/>
      <c r="D1419" s="49"/>
      <c r="E1419" s="49"/>
      <c r="F1419" s="50"/>
      <c r="G1419" s="51"/>
      <c r="H1419" s="51"/>
    </row>
    <row r="1420" spans="1:8" s="83" customFormat="1" ht="12.95">
      <c r="A1420" s="31"/>
      <c r="B1420" s="31"/>
      <c r="C1420" s="48"/>
      <c r="D1420" s="49"/>
      <c r="E1420" s="49"/>
      <c r="F1420" s="50"/>
      <c r="G1420" s="51"/>
      <c r="H1420" s="51"/>
    </row>
    <row r="1421" spans="1:8" s="83" customFormat="1" ht="12.95">
      <c r="A1421" s="31"/>
      <c r="B1421" s="31"/>
      <c r="C1421" s="48"/>
      <c r="D1421" s="49"/>
      <c r="E1421" s="49"/>
      <c r="F1421" s="50"/>
      <c r="G1421" s="51"/>
      <c r="H1421" s="51"/>
    </row>
    <row r="1422" spans="1:8" s="83" customFormat="1" ht="12.95">
      <c r="A1422" s="31"/>
      <c r="B1422" s="31"/>
      <c r="C1422" s="48"/>
      <c r="D1422" s="49"/>
      <c r="E1422" s="49"/>
      <c r="F1422" s="50"/>
      <c r="G1422" s="51"/>
      <c r="H1422" s="51"/>
    </row>
    <row r="1423" spans="1:8" s="83" customFormat="1" ht="12.95">
      <c r="A1423" s="31"/>
      <c r="B1423" s="31"/>
      <c r="C1423" s="48"/>
      <c r="D1423" s="49"/>
      <c r="E1423" s="49"/>
      <c r="F1423" s="50"/>
      <c r="G1423" s="51"/>
      <c r="H1423" s="51"/>
    </row>
    <row r="1424" spans="1:8" s="83" customFormat="1" ht="12.95">
      <c r="A1424" s="31"/>
      <c r="B1424" s="31"/>
      <c r="C1424" s="48"/>
      <c r="D1424" s="49"/>
      <c r="E1424" s="49"/>
      <c r="F1424" s="50"/>
      <c r="G1424" s="51"/>
      <c r="H1424" s="51"/>
    </row>
    <row r="1425" spans="1:8" s="83" customFormat="1" ht="12.95">
      <c r="A1425" s="31"/>
      <c r="B1425" s="31"/>
      <c r="C1425" s="48"/>
      <c r="D1425" s="49"/>
      <c r="E1425" s="49"/>
      <c r="F1425" s="50"/>
      <c r="G1425" s="51"/>
      <c r="H1425" s="51"/>
    </row>
    <row r="1426" spans="1:8" s="83" customFormat="1" ht="12.95">
      <c r="A1426" s="31"/>
      <c r="B1426" s="31"/>
      <c r="C1426" s="48"/>
      <c r="D1426" s="49"/>
      <c r="E1426" s="49"/>
      <c r="F1426" s="50"/>
      <c r="G1426" s="51"/>
      <c r="H1426" s="51"/>
    </row>
    <row r="1427" spans="1:8" s="83" customFormat="1" ht="12.95">
      <c r="A1427" s="31"/>
      <c r="B1427" s="31"/>
      <c r="C1427" s="48"/>
      <c r="D1427" s="49"/>
      <c r="E1427" s="49"/>
      <c r="F1427" s="50"/>
      <c r="G1427" s="51"/>
      <c r="H1427" s="51"/>
    </row>
    <row r="1428" spans="1:8" s="83" customFormat="1" ht="12.95">
      <c r="A1428" s="31"/>
      <c r="B1428" s="31"/>
      <c r="C1428" s="48"/>
      <c r="D1428" s="49"/>
      <c r="E1428" s="49"/>
      <c r="F1428" s="50"/>
      <c r="G1428" s="51"/>
      <c r="H1428" s="51"/>
    </row>
    <row r="1429" spans="1:8" s="83" customFormat="1" ht="12.95">
      <c r="A1429" s="31"/>
      <c r="B1429" s="31"/>
      <c r="C1429" s="48"/>
      <c r="D1429" s="49"/>
      <c r="E1429" s="49"/>
      <c r="F1429" s="50"/>
      <c r="G1429" s="51"/>
      <c r="H1429" s="51"/>
    </row>
    <row r="1430" spans="1:8" s="83" customFormat="1" ht="12.95">
      <c r="A1430" s="31"/>
      <c r="B1430" s="31"/>
      <c r="C1430" s="48"/>
      <c r="D1430" s="49"/>
      <c r="E1430" s="49"/>
      <c r="F1430" s="50"/>
      <c r="G1430" s="51"/>
      <c r="H1430" s="51"/>
    </row>
    <row r="1431" spans="1:8" s="83" customFormat="1" ht="12.95">
      <c r="A1431" s="31"/>
      <c r="B1431" s="31"/>
      <c r="C1431" s="48"/>
      <c r="D1431" s="49"/>
      <c r="E1431" s="49"/>
      <c r="F1431" s="50"/>
      <c r="G1431" s="51"/>
      <c r="H1431" s="51"/>
    </row>
    <row r="1432" spans="1:8" s="83" customFormat="1" ht="12.95">
      <c r="A1432" s="31"/>
      <c r="B1432" s="31"/>
      <c r="C1432" s="48"/>
      <c r="D1432" s="49"/>
      <c r="E1432" s="49"/>
      <c r="F1432" s="50"/>
      <c r="G1432" s="51"/>
      <c r="H1432" s="51"/>
    </row>
    <row r="1433" spans="1:8" s="83" customFormat="1" ht="12.95">
      <c r="A1433" s="31"/>
      <c r="B1433" s="31"/>
      <c r="C1433" s="48"/>
      <c r="D1433" s="49"/>
      <c r="E1433" s="49"/>
      <c r="F1433" s="50"/>
      <c r="G1433" s="51"/>
      <c r="H1433" s="51"/>
    </row>
    <row r="1434" spans="1:8" s="83" customFormat="1" ht="12.95">
      <c r="A1434" s="31"/>
      <c r="B1434" s="31"/>
      <c r="C1434" s="48"/>
      <c r="D1434" s="49"/>
      <c r="E1434" s="49"/>
      <c r="F1434" s="50"/>
      <c r="G1434" s="51"/>
      <c r="H1434" s="51"/>
    </row>
    <row r="1435" spans="1:8" s="83" customFormat="1" ht="12.95">
      <c r="A1435" s="31"/>
      <c r="B1435" s="31"/>
      <c r="C1435" s="48"/>
      <c r="D1435" s="49"/>
      <c r="E1435" s="49"/>
      <c r="F1435" s="50"/>
      <c r="G1435" s="51"/>
      <c r="H1435" s="51"/>
    </row>
    <row r="1436" spans="1:8" s="83" customFormat="1" ht="12.95">
      <c r="A1436" s="31"/>
      <c r="B1436" s="31"/>
      <c r="C1436" s="48"/>
      <c r="D1436" s="49"/>
      <c r="E1436" s="49"/>
      <c r="F1436" s="50"/>
      <c r="G1436" s="51"/>
      <c r="H1436" s="51"/>
    </row>
    <row r="1437" spans="1:8" s="83" customFormat="1" ht="12.95">
      <c r="A1437" s="31"/>
      <c r="B1437" s="31"/>
      <c r="C1437" s="48"/>
      <c r="D1437" s="49"/>
      <c r="E1437" s="49"/>
      <c r="F1437" s="50"/>
      <c r="G1437" s="51"/>
      <c r="H1437" s="51"/>
    </row>
    <row r="1438" spans="1:8" s="83" customFormat="1" ht="12.95">
      <c r="A1438" s="31"/>
      <c r="B1438" s="31"/>
      <c r="C1438" s="48"/>
      <c r="D1438" s="49"/>
      <c r="E1438" s="49"/>
      <c r="F1438" s="50"/>
      <c r="G1438" s="51"/>
      <c r="H1438" s="51"/>
    </row>
    <row r="1439" spans="1:8" s="83" customFormat="1" ht="12.95">
      <c r="A1439" s="31"/>
      <c r="B1439" s="31"/>
      <c r="C1439" s="48"/>
      <c r="D1439" s="49"/>
      <c r="E1439" s="49"/>
      <c r="F1439" s="50"/>
      <c r="G1439" s="51"/>
      <c r="H1439" s="51"/>
    </row>
    <row r="1440" spans="1:8" s="83" customFormat="1" ht="12.95">
      <c r="A1440" s="31"/>
      <c r="B1440" s="31"/>
      <c r="C1440" s="48"/>
      <c r="D1440" s="49"/>
      <c r="E1440" s="49"/>
      <c r="F1440" s="50"/>
      <c r="G1440" s="51"/>
      <c r="H1440" s="51"/>
    </row>
    <row r="1441" spans="1:8" s="83" customFormat="1" ht="12.95">
      <c r="A1441" s="31"/>
      <c r="B1441" s="31"/>
      <c r="C1441" s="48"/>
      <c r="D1441" s="49"/>
      <c r="E1441" s="49"/>
      <c r="F1441" s="50"/>
      <c r="G1441" s="51"/>
      <c r="H1441" s="51"/>
    </row>
    <row r="1442" spans="1:8" s="83" customFormat="1" ht="12.95">
      <c r="A1442" s="31"/>
      <c r="B1442" s="31"/>
      <c r="C1442" s="48"/>
      <c r="D1442" s="49"/>
      <c r="E1442" s="49"/>
      <c r="F1442" s="50"/>
      <c r="G1442" s="51"/>
      <c r="H1442" s="51"/>
    </row>
    <row r="1443" spans="1:8" s="83" customFormat="1" ht="12.95">
      <c r="A1443" s="31"/>
      <c r="B1443" s="31"/>
      <c r="C1443" s="48"/>
      <c r="D1443" s="49"/>
      <c r="E1443" s="49"/>
      <c r="F1443" s="50"/>
      <c r="G1443" s="51"/>
      <c r="H1443" s="51"/>
    </row>
    <row r="1444" spans="1:8" s="83" customFormat="1" ht="12.95">
      <c r="A1444" s="31"/>
      <c r="B1444" s="31"/>
      <c r="C1444" s="48"/>
      <c r="D1444" s="49"/>
      <c r="E1444" s="49"/>
      <c r="F1444" s="50"/>
      <c r="G1444" s="51"/>
      <c r="H1444" s="51"/>
    </row>
    <row r="1445" spans="1:8" s="83" customFormat="1" ht="12.95">
      <c r="A1445" s="31"/>
      <c r="B1445" s="31"/>
      <c r="C1445" s="48"/>
      <c r="D1445" s="49"/>
      <c r="E1445" s="49"/>
      <c r="F1445" s="50"/>
      <c r="G1445" s="51"/>
      <c r="H1445" s="51"/>
    </row>
    <row r="1446" spans="1:8" s="83" customFormat="1" ht="12.95">
      <c r="A1446" s="31"/>
      <c r="B1446" s="31"/>
      <c r="C1446" s="48"/>
      <c r="D1446" s="49"/>
      <c r="E1446" s="49"/>
      <c r="F1446" s="50"/>
      <c r="G1446" s="51"/>
      <c r="H1446" s="51"/>
    </row>
    <row r="1447" spans="1:8" s="83" customFormat="1" ht="12.95">
      <c r="A1447" s="31"/>
      <c r="B1447" s="31"/>
      <c r="C1447" s="48"/>
      <c r="D1447" s="49"/>
      <c r="E1447" s="49"/>
      <c r="F1447" s="50"/>
      <c r="G1447" s="51"/>
      <c r="H1447" s="51"/>
    </row>
    <row r="1448" spans="1:8" s="83" customFormat="1" ht="12.95">
      <c r="A1448" s="31"/>
      <c r="B1448" s="31"/>
      <c r="C1448" s="48"/>
      <c r="D1448" s="49"/>
      <c r="E1448" s="49"/>
      <c r="F1448" s="50"/>
      <c r="G1448" s="51"/>
      <c r="H1448" s="51"/>
    </row>
    <row r="1449" spans="1:8" s="83" customFormat="1" ht="12.95">
      <c r="A1449" s="31"/>
      <c r="B1449" s="31"/>
      <c r="C1449" s="48"/>
      <c r="D1449" s="49"/>
      <c r="E1449" s="49"/>
      <c r="F1449" s="50"/>
      <c r="G1449" s="51"/>
      <c r="H1449" s="51"/>
    </row>
    <row r="1450" spans="1:8" s="83" customFormat="1" ht="12.95">
      <c r="A1450" s="31"/>
      <c r="B1450" s="31"/>
      <c r="C1450" s="48"/>
      <c r="D1450" s="49"/>
      <c r="E1450" s="49"/>
      <c r="F1450" s="50"/>
      <c r="G1450" s="51"/>
      <c r="H1450" s="51"/>
    </row>
    <row r="1451" spans="1:8" s="83" customFormat="1" ht="12.95">
      <c r="A1451" s="31"/>
      <c r="B1451" s="31"/>
      <c r="C1451" s="48"/>
      <c r="D1451" s="49"/>
      <c r="E1451" s="49"/>
      <c r="F1451" s="50"/>
      <c r="G1451" s="51"/>
      <c r="H1451" s="51"/>
    </row>
    <row r="1452" spans="1:8" s="83" customFormat="1" ht="12.95">
      <c r="A1452" s="31"/>
      <c r="B1452" s="31"/>
      <c r="C1452" s="48"/>
      <c r="D1452" s="49"/>
      <c r="E1452" s="49"/>
      <c r="F1452" s="50"/>
      <c r="G1452" s="51"/>
      <c r="H1452" s="51"/>
    </row>
    <row r="1453" spans="1:8" s="83" customFormat="1" ht="12.95">
      <c r="A1453" s="31"/>
      <c r="B1453" s="31"/>
      <c r="C1453" s="48"/>
      <c r="D1453" s="49"/>
      <c r="E1453" s="49"/>
      <c r="F1453" s="50"/>
      <c r="G1453" s="51"/>
      <c r="H1453" s="51"/>
    </row>
    <row r="1454" spans="1:8" s="83" customFormat="1" ht="12.95">
      <c r="A1454" s="31"/>
      <c r="B1454" s="31"/>
      <c r="C1454" s="48"/>
      <c r="D1454" s="49"/>
      <c r="E1454" s="49"/>
      <c r="F1454" s="50"/>
      <c r="G1454" s="51"/>
      <c r="H1454" s="51"/>
    </row>
    <row r="1455" spans="1:8" s="83" customFormat="1" ht="12.95">
      <c r="A1455" s="31"/>
      <c r="B1455" s="31"/>
      <c r="C1455" s="48"/>
      <c r="D1455" s="49"/>
      <c r="E1455" s="49"/>
      <c r="F1455" s="50"/>
      <c r="G1455" s="51"/>
      <c r="H1455" s="51"/>
    </row>
    <row r="1456" spans="1:8" s="83" customFormat="1" ht="12.95">
      <c r="A1456" s="31"/>
      <c r="B1456" s="31"/>
      <c r="C1456" s="48"/>
      <c r="D1456" s="49"/>
      <c r="E1456" s="49"/>
      <c r="F1456" s="50"/>
      <c r="G1456" s="51"/>
      <c r="H1456" s="51"/>
    </row>
    <row r="1457" spans="1:8" s="83" customFormat="1" ht="12.95">
      <c r="A1457" s="31"/>
      <c r="B1457" s="31"/>
      <c r="C1457" s="48"/>
      <c r="D1457" s="49"/>
      <c r="E1457" s="49"/>
      <c r="F1457" s="50"/>
      <c r="G1457" s="51"/>
      <c r="H1457" s="51"/>
    </row>
    <row r="1458" spans="1:8" s="83" customFormat="1" ht="12.95">
      <c r="A1458" s="31"/>
      <c r="B1458" s="31"/>
      <c r="C1458" s="48"/>
      <c r="D1458" s="49"/>
      <c r="E1458" s="49"/>
      <c r="F1458" s="50"/>
      <c r="G1458" s="51"/>
      <c r="H1458" s="51"/>
    </row>
    <row r="1459" spans="1:8" s="83" customFormat="1" ht="12.95">
      <c r="A1459" s="31"/>
      <c r="B1459" s="31"/>
      <c r="C1459" s="48"/>
      <c r="D1459" s="49"/>
      <c r="E1459" s="49"/>
      <c r="F1459" s="50"/>
      <c r="G1459" s="51"/>
      <c r="H1459" s="51"/>
    </row>
    <row r="1460" spans="1:8" s="83" customFormat="1" ht="12.95">
      <c r="A1460" s="31"/>
      <c r="B1460" s="31"/>
      <c r="C1460" s="48"/>
      <c r="D1460" s="49"/>
      <c r="E1460" s="49"/>
      <c r="F1460" s="50"/>
      <c r="G1460" s="51"/>
      <c r="H1460" s="51"/>
    </row>
    <row r="1461" spans="1:8" s="83" customFormat="1" ht="12.95">
      <c r="A1461" s="31"/>
      <c r="B1461" s="31"/>
      <c r="C1461" s="48"/>
      <c r="D1461" s="49"/>
      <c r="E1461" s="49"/>
      <c r="F1461" s="50"/>
      <c r="G1461" s="51"/>
      <c r="H1461" s="51"/>
    </row>
    <row r="1462" spans="1:8" s="83" customFormat="1" ht="12.95">
      <c r="A1462" s="31"/>
      <c r="B1462" s="31"/>
      <c r="C1462" s="48"/>
      <c r="D1462" s="49"/>
      <c r="E1462" s="49"/>
      <c r="F1462" s="50"/>
      <c r="G1462" s="51"/>
      <c r="H1462" s="51"/>
    </row>
    <row r="1463" spans="1:8" s="83" customFormat="1" ht="12.95">
      <c r="A1463" s="31"/>
      <c r="B1463" s="31"/>
      <c r="C1463" s="48"/>
      <c r="D1463" s="49"/>
      <c r="E1463" s="49"/>
      <c r="F1463" s="50"/>
      <c r="G1463" s="51"/>
      <c r="H1463" s="51"/>
    </row>
    <row r="1464" spans="1:8" s="83" customFormat="1" ht="12.95">
      <c r="A1464" s="31"/>
      <c r="B1464" s="31"/>
      <c r="C1464" s="48"/>
      <c r="D1464" s="49"/>
      <c r="E1464" s="49"/>
      <c r="F1464" s="50"/>
      <c r="G1464" s="51"/>
      <c r="H1464" s="51"/>
    </row>
    <row r="1465" spans="1:8" s="83" customFormat="1" ht="12.95">
      <c r="A1465" s="31"/>
      <c r="B1465" s="31"/>
      <c r="C1465" s="48"/>
      <c r="D1465" s="49"/>
      <c r="E1465" s="49"/>
      <c r="F1465" s="50"/>
      <c r="G1465" s="51"/>
      <c r="H1465" s="51"/>
    </row>
    <row r="1466" spans="1:8" s="83" customFormat="1" ht="12.95">
      <c r="A1466" s="31"/>
      <c r="B1466" s="31"/>
      <c r="C1466" s="48"/>
      <c r="D1466" s="49"/>
      <c r="E1466" s="49"/>
      <c r="F1466" s="50"/>
      <c r="G1466" s="51"/>
      <c r="H1466" s="51"/>
    </row>
    <row r="1467" spans="1:8" s="83" customFormat="1" ht="12.95">
      <c r="A1467" s="31"/>
      <c r="B1467" s="31"/>
      <c r="C1467" s="48"/>
      <c r="D1467" s="49"/>
      <c r="E1467" s="49"/>
      <c r="F1467" s="50"/>
      <c r="G1467" s="51"/>
      <c r="H1467" s="51"/>
    </row>
    <row r="1468" spans="1:8" s="83" customFormat="1" ht="12.95">
      <c r="A1468" s="31"/>
      <c r="B1468" s="31"/>
      <c r="C1468" s="48"/>
      <c r="D1468" s="49"/>
      <c r="E1468" s="49"/>
      <c r="F1468" s="50"/>
      <c r="G1468" s="51"/>
      <c r="H1468" s="51"/>
    </row>
    <row r="1469" spans="1:8" s="83" customFormat="1" ht="12.95">
      <c r="A1469" s="31"/>
      <c r="B1469" s="31"/>
      <c r="C1469" s="48"/>
      <c r="D1469" s="49"/>
      <c r="E1469" s="49"/>
      <c r="F1469" s="50"/>
      <c r="G1469" s="51"/>
      <c r="H1469" s="51"/>
    </row>
    <row r="1470" spans="1:8" s="83" customFormat="1" ht="12.95">
      <c r="A1470" s="31"/>
      <c r="B1470" s="31"/>
      <c r="C1470" s="48"/>
      <c r="D1470" s="49"/>
      <c r="E1470" s="49"/>
      <c r="F1470" s="50"/>
      <c r="G1470" s="51"/>
      <c r="H1470" s="51"/>
    </row>
    <row r="1471" spans="1:8" s="83" customFormat="1" ht="12.95">
      <c r="A1471" s="31"/>
      <c r="B1471" s="31"/>
      <c r="C1471" s="48"/>
      <c r="D1471" s="49"/>
      <c r="E1471" s="49"/>
      <c r="F1471" s="50"/>
      <c r="G1471" s="51"/>
      <c r="H1471" s="51"/>
    </row>
    <row r="1472" spans="1:8" s="83" customFormat="1" ht="12.95">
      <c r="A1472" s="31"/>
      <c r="B1472" s="31"/>
      <c r="C1472" s="48"/>
      <c r="D1472" s="49"/>
      <c r="E1472" s="49"/>
      <c r="F1472" s="50"/>
      <c r="G1472" s="51"/>
      <c r="H1472" s="51"/>
    </row>
    <row r="1473" spans="1:8" s="83" customFormat="1" ht="12.95">
      <c r="A1473" s="31"/>
      <c r="B1473" s="31"/>
      <c r="C1473" s="48"/>
      <c r="D1473" s="49"/>
      <c r="E1473" s="49"/>
      <c r="F1473" s="50"/>
      <c r="G1473" s="51"/>
      <c r="H1473" s="51"/>
    </row>
    <row r="1474" spans="1:8" s="83" customFormat="1" ht="12.95">
      <c r="A1474" s="31"/>
      <c r="B1474" s="31"/>
      <c r="C1474" s="48"/>
      <c r="D1474" s="49"/>
      <c r="E1474" s="49"/>
      <c r="F1474" s="50"/>
      <c r="G1474" s="51"/>
      <c r="H1474" s="51"/>
    </row>
    <row r="1475" spans="1:8" s="83" customFormat="1" ht="12.95">
      <c r="A1475" s="31"/>
      <c r="B1475" s="31"/>
      <c r="C1475" s="48"/>
      <c r="D1475" s="49"/>
      <c r="E1475" s="49"/>
      <c r="F1475" s="50"/>
      <c r="G1475" s="51"/>
      <c r="H1475" s="51"/>
    </row>
    <row r="1476" spans="1:8" s="83" customFormat="1" ht="12.95">
      <c r="A1476" s="31"/>
      <c r="B1476" s="31"/>
      <c r="C1476" s="48"/>
      <c r="D1476" s="49"/>
      <c r="E1476" s="49"/>
      <c r="F1476" s="50"/>
      <c r="G1476" s="51"/>
      <c r="H1476" s="51"/>
    </row>
    <row r="1477" spans="1:8" s="83" customFormat="1" ht="12.95">
      <c r="A1477" s="31"/>
      <c r="B1477" s="31"/>
      <c r="C1477" s="48"/>
      <c r="D1477" s="49"/>
      <c r="E1477" s="49"/>
      <c r="F1477" s="50"/>
      <c r="G1477" s="51"/>
      <c r="H1477" s="51"/>
    </row>
    <row r="1478" spans="1:8" s="83" customFormat="1" ht="12.95">
      <c r="A1478" s="31"/>
      <c r="B1478" s="31"/>
      <c r="C1478" s="48"/>
      <c r="D1478" s="49"/>
      <c r="E1478" s="49"/>
      <c r="F1478" s="50"/>
      <c r="G1478" s="51"/>
      <c r="H1478" s="51"/>
    </row>
    <row r="1479" spans="1:8" s="83" customFormat="1" ht="12.95">
      <c r="A1479" s="31"/>
      <c r="B1479" s="31"/>
      <c r="C1479" s="48"/>
      <c r="D1479" s="49"/>
      <c r="E1479" s="49"/>
      <c r="F1479" s="50"/>
      <c r="G1479" s="51"/>
      <c r="H1479" s="51"/>
    </row>
    <row r="1480" spans="1:8" s="83" customFormat="1" ht="12.95">
      <c r="A1480" s="31"/>
      <c r="B1480" s="31"/>
      <c r="C1480" s="48"/>
      <c r="D1480" s="49"/>
      <c r="E1480" s="49"/>
      <c r="F1480" s="50"/>
      <c r="G1480" s="51"/>
      <c r="H1480" s="51"/>
    </row>
    <row r="1481" spans="1:8" s="83" customFormat="1" ht="12.95">
      <c r="A1481" s="31"/>
      <c r="B1481" s="31"/>
      <c r="C1481" s="48"/>
      <c r="D1481" s="49"/>
      <c r="E1481" s="49"/>
      <c r="F1481" s="50"/>
      <c r="G1481" s="51"/>
      <c r="H1481" s="51"/>
    </row>
    <row r="1482" spans="1:8" s="83" customFormat="1" ht="12.95">
      <c r="A1482" s="31"/>
      <c r="B1482" s="31"/>
      <c r="C1482" s="48"/>
      <c r="D1482" s="49"/>
      <c r="E1482" s="49"/>
      <c r="F1482" s="50"/>
      <c r="G1482" s="51"/>
      <c r="H1482" s="51"/>
    </row>
    <row r="1483" spans="1:8" s="83" customFormat="1" ht="12.95">
      <c r="A1483" s="31"/>
      <c r="B1483" s="31"/>
      <c r="C1483" s="48"/>
      <c r="D1483" s="49"/>
      <c r="E1483" s="49"/>
      <c r="F1483" s="50"/>
      <c r="G1483" s="51"/>
      <c r="H1483" s="51"/>
    </row>
    <row r="1484" spans="1:8" s="83" customFormat="1" ht="12.95">
      <c r="A1484" s="31"/>
      <c r="B1484" s="31"/>
      <c r="C1484" s="48"/>
      <c r="D1484" s="49"/>
      <c r="E1484" s="49"/>
      <c r="F1484" s="50"/>
      <c r="G1484" s="51"/>
      <c r="H1484" s="51"/>
    </row>
    <row r="1485" spans="1:8" s="83" customFormat="1" ht="12.95">
      <c r="A1485" s="31"/>
      <c r="B1485" s="31"/>
      <c r="C1485" s="48"/>
      <c r="D1485" s="49"/>
      <c r="E1485" s="49"/>
      <c r="F1485" s="50"/>
      <c r="G1485" s="51"/>
      <c r="H1485" s="51"/>
    </row>
    <row r="1486" spans="1:8" s="83" customFormat="1" ht="12.95">
      <c r="A1486" s="31"/>
      <c r="B1486" s="31"/>
      <c r="C1486" s="48"/>
      <c r="D1486" s="49"/>
      <c r="E1486" s="49"/>
      <c r="F1486" s="50"/>
      <c r="G1486" s="51"/>
      <c r="H1486" s="51"/>
    </row>
    <row r="1487" spans="1:8" s="83" customFormat="1" ht="12.95">
      <c r="A1487" s="31"/>
      <c r="B1487" s="31"/>
      <c r="C1487" s="48"/>
      <c r="D1487" s="49"/>
      <c r="E1487" s="49"/>
      <c r="F1487" s="50"/>
      <c r="G1487" s="51"/>
      <c r="H1487" s="51"/>
    </row>
    <row r="1488" spans="1:8" s="83" customFormat="1" ht="12.95">
      <c r="A1488" s="31"/>
      <c r="B1488" s="31"/>
      <c r="C1488" s="48"/>
      <c r="D1488" s="49"/>
      <c r="E1488" s="49"/>
      <c r="F1488" s="50"/>
      <c r="G1488" s="51"/>
      <c r="H1488" s="51"/>
    </row>
    <row r="1489" spans="1:8" s="83" customFormat="1" ht="12.95">
      <c r="A1489" s="31"/>
      <c r="B1489" s="31"/>
      <c r="C1489" s="48"/>
      <c r="D1489" s="49"/>
      <c r="E1489" s="49"/>
      <c r="F1489" s="50"/>
      <c r="G1489" s="51"/>
      <c r="H1489" s="51"/>
    </row>
    <row r="1490" spans="1:8" s="83" customFormat="1" ht="12.95">
      <c r="A1490" s="31"/>
      <c r="B1490" s="31"/>
      <c r="C1490" s="48"/>
      <c r="D1490" s="49"/>
      <c r="E1490" s="49"/>
      <c r="F1490" s="50"/>
      <c r="G1490" s="51"/>
      <c r="H1490" s="51"/>
    </row>
    <row r="1491" spans="1:8" s="83" customFormat="1" ht="12.95">
      <c r="A1491" s="31"/>
      <c r="B1491" s="31"/>
      <c r="C1491" s="48"/>
      <c r="D1491" s="49"/>
      <c r="E1491" s="49"/>
      <c r="F1491" s="50"/>
      <c r="G1491" s="51"/>
      <c r="H1491" s="51"/>
    </row>
    <row r="1492" spans="1:8" s="83" customFormat="1" ht="12.95">
      <c r="A1492" s="31"/>
      <c r="B1492" s="31"/>
      <c r="C1492" s="48"/>
      <c r="D1492" s="49"/>
      <c r="E1492" s="49"/>
      <c r="F1492" s="50"/>
      <c r="G1492" s="51"/>
      <c r="H1492" s="51"/>
    </row>
    <row r="1493" spans="1:8" s="83" customFormat="1" ht="12.95">
      <c r="A1493" s="31"/>
      <c r="B1493" s="31"/>
      <c r="C1493" s="48"/>
      <c r="D1493" s="49"/>
      <c r="E1493" s="49"/>
      <c r="F1493" s="50"/>
      <c r="G1493" s="51"/>
      <c r="H1493" s="51"/>
    </row>
    <row r="1494" spans="1:8" s="83" customFormat="1" ht="12.95">
      <c r="A1494" s="31"/>
      <c r="B1494" s="31"/>
      <c r="C1494" s="48"/>
      <c r="D1494" s="49"/>
      <c r="E1494" s="49"/>
      <c r="F1494" s="50"/>
      <c r="G1494" s="51"/>
      <c r="H1494" s="51"/>
    </row>
    <row r="1495" spans="1:8" s="83" customFormat="1" ht="12.95">
      <c r="A1495" s="31"/>
      <c r="B1495" s="31"/>
      <c r="C1495" s="48"/>
      <c r="D1495" s="49"/>
      <c r="E1495" s="49"/>
      <c r="F1495" s="50"/>
      <c r="G1495" s="51"/>
      <c r="H1495" s="51"/>
    </row>
    <row r="1496" spans="1:8" s="83" customFormat="1" ht="12.95">
      <c r="A1496" s="31"/>
      <c r="B1496" s="31"/>
      <c r="C1496" s="48"/>
      <c r="D1496" s="49"/>
      <c r="E1496" s="49"/>
      <c r="F1496" s="50"/>
      <c r="G1496" s="51"/>
      <c r="H1496" s="51"/>
    </row>
    <row r="1497" spans="1:8" s="83" customFormat="1" ht="12.95">
      <c r="A1497" s="31"/>
      <c r="B1497" s="31"/>
      <c r="C1497" s="48"/>
      <c r="D1497" s="49"/>
      <c r="E1497" s="49"/>
      <c r="F1497" s="50"/>
      <c r="G1497" s="51"/>
      <c r="H1497" s="51"/>
    </row>
    <row r="1498" spans="1:8" s="83" customFormat="1" ht="12.95">
      <c r="A1498" s="31"/>
      <c r="B1498" s="31"/>
      <c r="C1498" s="48"/>
      <c r="D1498" s="49"/>
      <c r="E1498" s="49"/>
      <c r="F1498" s="50"/>
      <c r="G1498" s="51"/>
      <c r="H1498" s="51"/>
    </row>
    <row r="1499" spans="1:8" s="83" customFormat="1" ht="12.95">
      <c r="A1499" s="31"/>
      <c r="B1499" s="31"/>
      <c r="C1499" s="48"/>
      <c r="D1499" s="49"/>
      <c r="E1499" s="49"/>
      <c r="F1499" s="50"/>
      <c r="G1499" s="51"/>
      <c r="H1499" s="51"/>
    </row>
    <row r="1500" spans="1:8" s="83" customFormat="1" ht="12.95">
      <c r="A1500" s="31"/>
      <c r="B1500" s="31"/>
      <c r="C1500" s="48"/>
      <c r="D1500" s="49"/>
      <c r="E1500" s="49"/>
      <c r="F1500" s="50"/>
      <c r="G1500" s="51"/>
      <c r="H1500" s="51"/>
    </row>
    <row r="1501" spans="1:8" s="83" customFormat="1" ht="12.95">
      <c r="A1501" s="31"/>
      <c r="B1501" s="31"/>
      <c r="C1501" s="48"/>
      <c r="D1501" s="49"/>
      <c r="E1501" s="49"/>
      <c r="F1501" s="50"/>
      <c r="G1501" s="51"/>
      <c r="H1501" s="51"/>
    </row>
    <row r="1502" spans="1:8" s="83" customFormat="1" ht="12.95">
      <c r="A1502" s="31"/>
      <c r="B1502" s="31"/>
      <c r="C1502" s="48"/>
      <c r="D1502" s="49"/>
      <c r="E1502" s="49"/>
      <c r="F1502" s="50"/>
      <c r="G1502" s="51"/>
      <c r="H1502" s="51"/>
    </row>
    <row r="1503" spans="1:8" s="83" customFormat="1" ht="12.95">
      <c r="A1503" s="31"/>
      <c r="B1503" s="31"/>
      <c r="C1503" s="48"/>
      <c r="D1503" s="49"/>
      <c r="E1503" s="49"/>
      <c r="F1503" s="50"/>
      <c r="G1503" s="51"/>
      <c r="H1503" s="51"/>
    </row>
    <row r="1504" spans="1:8" s="83" customFormat="1" ht="12.95">
      <c r="A1504" s="31"/>
      <c r="B1504" s="31"/>
      <c r="C1504" s="48"/>
      <c r="D1504" s="49"/>
      <c r="E1504" s="49"/>
      <c r="F1504" s="50"/>
      <c r="G1504" s="51"/>
      <c r="H1504" s="51"/>
    </row>
    <row r="1505" spans="1:8" s="83" customFormat="1" ht="12.95">
      <c r="A1505" s="31"/>
      <c r="B1505" s="31"/>
      <c r="C1505" s="48"/>
      <c r="D1505" s="49"/>
      <c r="E1505" s="49"/>
      <c r="F1505" s="50"/>
      <c r="G1505" s="51"/>
      <c r="H1505" s="51"/>
    </row>
    <row r="1506" spans="1:8" s="83" customFormat="1" ht="12.95">
      <c r="A1506" s="31"/>
      <c r="B1506" s="31"/>
      <c r="C1506" s="48"/>
      <c r="D1506" s="49"/>
      <c r="E1506" s="49"/>
      <c r="F1506" s="50"/>
      <c r="G1506" s="51"/>
      <c r="H1506" s="51"/>
    </row>
    <row r="1507" spans="1:8" s="83" customFormat="1" ht="12.95">
      <c r="A1507" s="31"/>
      <c r="B1507" s="31"/>
      <c r="C1507" s="48"/>
      <c r="D1507" s="49"/>
      <c r="E1507" s="49"/>
      <c r="F1507" s="50"/>
      <c r="G1507" s="51"/>
      <c r="H1507" s="51"/>
    </row>
    <row r="1508" spans="1:8" s="83" customFormat="1" ht="12.95">
      <c r="A1508" s="31"/>
      <c r="B1508" s="31"/>
      <c r="C1508" s="48"/>
      <c r="D1508" s="49"/>
      <c r="E1508" s="49"/>
      <c r="F1508" s="50"/>
      <c r="G1508" s="51"/>
      <c r="H1508" s="51"/>
    </row>
    <row r="1509" spans="1:8" s="83" customFormat="1" ht="12.95">
      <c r="A1509" s="31"/>
      <c r="B1509" s="31"/>
      <c r="C1509" s="48"/>
      <c r="D1509" s="49"/>
      <c r="E1509" s="49"/>
      <c r="F1509" s="50"/>
      <c r="G1509" s="51"/>
      <c r="H1509" s="51"/>
    </row>
    <row r="1510" spans="1:8" s="83" customFormat="1" ht="12.95">
      <c r="A1510" s="31"/>
      <c r="B1510" s="31"/>
      <c r="C1510" s="48"/>
      <c r="D1510" s="49"/>
      <c r="E1510" s="49"/>
      <c r="F1510" s="50"/>
      <c r="G1510" s="51"/>
      <c r="H1510" s="51"/>
    </row>
    <row r="1511" spans="1:8" s="83" customFormat="1" ht="12.95">
      <c r="A1511" s="31"/>
      <c r="B1511" s="31"/>
      <c r="C1511" s="48"/>
      <c r="D1511" s="49"/>
      <c r="E1511" s="49"/>
      <c r="F1511" s="50"/>
      <c r="G1511" s="51"/>
      <c r="H1511" s="51"/>
    </row>
    <row r="1512" spans="1:8" s="83" customFormat="1" ht="12.95">
      <c r="A1512" s="31"/>
      <c r="B1512" s="31"/>
      <c r="C1512" s="48"/>
      <c r="D1512" s="49"/>
      <c r="E1512" s="49"/>
      <c r="F1512" s="50"/>
      <c r="G1512" s="51"/>
      <c r="H1512" s="51"/>
    </row>
    <row r="1513" spans="1:8" s="83" customFormat="1" ht="12.95">
      <c r="A1513" s="31"/>
      <c r="B1513" s="31"/>
      <c r="C1513" s="48"/>
      <c r="D1513" s="49"/>
      <c r="E1513" s="49"/>
      <c r="F1513" s="50"/>
      <c r="G1513" s="51"/>
      <c r="H1513" s="51"/>
    </row>
    <row r="1514" spans="1:8" s="83" customFormat="1" ht="12.95">
      <c r="A1514" s="31"/>
      <c r="B1514" s="31"/>
      <c r="C1514" s="48"/>
      <c r="D1514" s="49"/>
      <c r="E1514" s="49"/>
      <c r="F1514" s="50"/>
      <c r="G1514" s="51"/>
      <c r="H1514" s="51"/>
    </row>
    <row r="1515" spans="1:8" s="83" customFormat="1" ht="12.95">
      <c r="A1515" s="31"/>
      <c r="B1515" s="31"/>
      <c r="C1515" s="48"/>
      <c r="D1515" s="49"/>
      <c r="E1515" s="49"/>
      <c r="F1515" s="50"/>
      <c r="G1515" s="51"/>
      <c r="H1515" s="51"/>
    </row>
    <row r="1516" spans="1:8" s="83" customFormat="1" ht="12.95">
      <c r="A1516" s="31"/>
      <c r="B1516" s="31"/>
      <c r="C1516" s="48"/>
      <c r="D1516" s="49"/>
      <c r="E1516" s="49"/>
      <c r="F1516" s="50"/>
      <c r="G1516" s="51"/>
      <c r="H1516" s="51"/>
    </row>
    <row r="1517" spans="1:8" s="83" customFormat="1" ht="12.95">
      <c r="A1517" s="31"/>
      <c r="B1517" s="31"/>
      <c r="C1517" s="48"/>
      <c r="D1517" s="49"/>
      <c r="E1517" s="49"/>
      <c r="F1517" s="50"/>
      <c r="G1517" s="51"/>
      <c r="H1517" s="51"/>
    </row>
    <row r="1518" spans="1:8" s="83" customFormat="1" ht="12.95">
      <c r="A1518" s="31"/>
      <c r="B1518" s="31"/>
      <c r="C1518" s="48"/>
      <c r="D1518" s="49"/>
      <c r="E1518" s="49"/>
      <c r="F1518" s="50"/>
      <c r="G1518" s="51"/>
      <c r="H1518" s="51"/>
    </row>
    <row r="1519" spans="1:8" s="83" customFormat="1" ht="12.95">
      <c r="A1519" s="31"/>
      <c r="B1519" s="31"/>
      <c r="C1519" s="48"/>
      <c r="D1519" s="49"/>
      <c r="E1519" s="49"/>
      <c r="F1519" s="50"/>
      <c r="G1519" s="51"/>
      <c r="H1519" s="51"/>
    </row>
    <row r="1520" spans="1:8" s="83" customFormat="1" ht="12.95">
      <c r="A1520" s="31"/>
      <c r="B1520" s="31"/>
      <c r="C1520" s="48"/>
      <c r="D1520" s="49"/>
      <c r="E1520" s="49"/>
      <c r="F1520" s="50"/>
      <c r="G1520" s="51"/>
      <c r="H1520" s="51"/>
    </row>
    <row r="1521" spans="1:8" s="83" customFormat="1" ht="12.95">
      <c r="A1521" s="31"/>
      <c r="B1521" s="31"/>
      <c r="C1521" s="48"/>
      <c r="D1521" s="49"/>
      <c r="E1521" s="49"/>
      <c r="F1521" s="50"/>
      <c r="G1521" s="51"/>
      <c r="H1521" s="51"/>
    </row>
    <row r="1522" spans="1:8" s="83" customFormat="1" ht="12.95">
      <c r="A1522" s="31"/>
      <c r="B1522" s="31"/>
      <c r="C1522" s="48"/>
      <c r="D1522" s="49"/>
      <c r="E1522" s="49"/>
      <c r="F1522" s="50"/>
      <c r="G1522" s="51"/>
      <c r="H1522" s="51"/>
    </row>
    <row r="1523" spans="1:8" s="83" customFormat="1" ht="12.95">
      <c r="A1523" s="31"/>
      <c r="B1523" s="31"/>
      <c r="C1523" s="48"/>
      <c r="D1523" s="49"/>
      <c r="E1523" s="49"/>
      <c r="F1523" s="50"/>
      <c r="G1523" s="51"/>
      <c r="H1523" s="51"/>
    </row>
    <row r="1524" spans="1:8" s="83" customFormat="1" ht="12.95">
      <c r="A1524" s="31"/>
      <c r="B1524" s="31"/>
      <c r="C1524" s="48"/>
      <c r="D1524" s="49"/>
      <c r="E1524" s="49"/>
      <c r="F1524" s="50"/>
      <c r="G1524" s="51"/>
      <c r="H1524" s="51"/>
    </row>
    <row r="1525" spans="1:8" s="83" customFormat="1" ht="12.95">
      <c r="A1525" s="31"/>
      <c r="B1525" s="31"/>
      <c r="C1525" s="48"/>
      <c r="D1525" s="49"/>
      <c r="E1525" s="49"/>
      <c r="F1525" s="50"/>
      <c r="G1525" s="51"/>
      <c r="H1525" s="51"/>
    </row>
    <row r="1526" spans="1:8" s="83" customFormat="1" ht="12.95">
      <c r="A1526" s="31"/>
      <c r="B1526" s="31"/>
      <c r="C1526" s="48"/>
      <c r="D1526" s="49"/>
      <c r="E1526" s="49"/>
      <c r="F1526" s="50"/>
      <c r="G1526" s="51"/>
      <c r="H1526" s="51"/>
    </row>
    <row r="1527" spans="1:8" s="83" customFormat="1" ht="12.95">
      <c r="A1527" s="31"/>
      <c r="B1527" s="31"/>
      <c r="C1527" s="48"/>
      <c r="D1527" s="49"/>
      <c r="E1527" s="49"/>
      <c r="F1527" s="50"/>
      <c r="G1527" s="51"/>
      <c r="H1527" s="51"/>
    </row>
    <row r="1528" spans="1:8" s="83" customFormat="1" ht="12.95">
      <c r="A1528" s="31"/>
      <c r="B1528" s="31"/>
      <c r="C1528" s="48"/>
      <c r="D1528" s="49"/>
      <c r="E1528" s="49"/>
      <c r="F1528" s="50"/>
      <c r="G1528" s="51"/>
      <c r="H1528" s="51"/>
    </row>
    <row r="1529" spans="1:8" s="83" customFormat="1" ht="12.95">
      <c r="A1529" s="31"/>
      <c r="B1529" s="31"/>
      <c r="C1529" s="48"/>
      <c r="D1529" s="49"/>
      <c r="E1529" s="49"/>
      <c r="F1529" s="50"/>
      <c r="G1529" s="51"/>
      <c r="H1529" s="51"/>
    </row>
    <row r="1530" spans="1:8" s="83" customFormat="1" ht="12.95">
      <c r="A1530" s="31"/>
      <c r="B1530" s="31"/>
      <c r="C1530" s="48"/>
      <c r="D1530" s="49"/>
      <c r="E1530" s="49"/>
      <c r="F1530" s="50"/>
      <c r="G1530" s="51"/>
      <c r="H1530" s="51"/>
    </row>
    <row r="1531" spans="1:8" s="83" customFormat="1" ht="12.95">
      <c r="A1531" s="31"/>
      <c r="B1531" s="31"/>
      <c r="C1531" s="48"/>
      <c r="D1531" s="49"/>
      <c r="E1531" s="49"/>
      <c r="F1531" s="50"/>
      <c r="G1531" s="51"/>
      <c r="H1531" s="51"/>
    </row>
    <row r="1532" spans="1:8" s="83" customFormat="1" ht="12.95">
      <c r="A1532" s="31"/>
      <c r="B1532" s="31"/>
      <c r="C1532" s="48"/>
      <c r="D1532" s="49"/>
      <c r="E1532" s="49"/>
      <c r="F1532" s="50"/>
      <c r="G1532" s="51"/>
      <c r="H1532" s="51"/>
    </row>
    <row r="1533" spans="1:8" s="83" customFormat="1" ht="12.95">
      <c r="A1533" s="31"/>
      <c r="B1533" s="31"/>
      <c r="C1533" s="48"/>
      <c r="D1533" s="49"/>
      <c r="E1533" s="49"/>
      <c r="F1533" s="50"/>
      <c r="G1533" s="51"/>
      <c r="H1533" s="51"/>
    </row>
    <row r="1534" spans="1:8" s="83" customFormat="1" ht="12.95">
      <c r="A1534" s="31"/>
      <c r="B1534" s="31"/>
      <c r="C1534" s="48"/>
      <c r="D1534" s="49"/>
      <c r="E1534" s="49"/>
      <c r="F1534" s="50"/>
      <c r="G1534" s="51"/>
      <c r="H1534" s="51"/>
    </row>
    <row r="1535" spans="1:8" s="83" customFormat="1" ht="12.95">
      <c r="A1535" s="31"/>
      <c r="B1535" s="31"/>
      <c r="C1535" s="48"/>
      <c r="D1535" s="49"/>
      <c r="E1535" s="49"/>
      <c r="F1535" s="50"/>
      <c r="G1535" s="51"/>
      <c r="H1535" s="51"/>
    </row>
    <row r="1536" spans="1:8" s="83" customFormat="1" ht="12.95">
      <c r="A1536" s="31"/>
      <c r="B1536" s="31"/>
      <c r="C1536" s="48"/>
      <c r="D1536" s="49"/>
      <c r="E1536" s="49"/>
      <c r="F1536" s="50"/>
      <c r="G1536" s="51"/>
      <c r="H1536" s="51"/>
    </row>
    <row r="1537" spans="1:8" s="83" customFormat="1" ht="12.95">
      <c r="A1537" s="31"/>
      <c r="B1537" s="31"/>
      <c r="C1537" s="48"/>
      <c r="D1537" s="49"/>
      <c r="E1537" s="49"/>
      <c r="F1537" s="50"/>
      <c r="G1537" s="51"/>
      <c r="H1537" s="51"/>
    </row>
    <row r="1538" spans="1:8" s="83" customFormat="1" ht="12.95">
      <c r="A1538" s="31"/>
      <c r="B1538" s="31"/>
      <c r="C1538" s="48"/>
      <c r="D1538" s="49"/>
      <c r="E1538" s="49"/>
      <c r="F1538" s="50"/>
      <c r="G1538" s="51"/>
      <c r="H1538" s="51"/>
    </row>
    <row r="1539" spans="1:8" s="83" customFormat="1" ht="12.95">
      <c r="A1539" s="31"/>
      <c r="B1539" s="31"/>
      <c r="C1539" s="48"/>
      <c r="D1539" s="49"/>
      <c r="E1539" s="49"/>
      <c r="F1539" s="50"/>
      <c r="G1539" s="51"/>
      <c r="H1539" s="51"/>
    </row>
    <row r="1540" spans="1:8" s="83" customFormat="1" ht="12.95">
      <c r="A1540" s="31"/>
      <c r="B1540" s="31"/>
      <c r="C1540" s="48"/>
      <c r="D1540" s="49"/>
      <c r="E1540" s="49"/>
      <c r="F1540" s="50"/>
      <c r="G1540" s="51"/>
      <c r="H1540" s="51"/>
    </row>
    <row r="1541" spans="1:8" s="83" customFormat="1" ht="12.95">
      <c r="A1541" s="31"/>
      <c r="B1541" s="31"/>
      <c r="C1541" s="48"/>
      <c r="D1541" s="49"/>
      <c r="E1541" s="49"/>
      <c r="F1541" s="50"/>
      <c r="G1541" s="51"/>
      <c r="H1541" s="51"/>
    </row>
    <row r="1542" spans="1:8" s="83" customFormat="1" ht="12.95">
      <c r="A1542" s="31"/>
      <c r="B1542" s="31"/>
      <c r="C1542" s="48"/>
      <c r="D1542" s="49"/>
      <c r="E1542" s="49"/>
      <c r="F1542" s="50"/>
      <c r="G1542" s="51"/>
      <c r="H1542" s="51"/>
    </row>
    <row r="1543" spans="1:8" s="83" customFormat="1" ht="12.95">
      <c r="A1543" s="31"/>
      <c r="B1543" s="31"/>
      <c r="C1543" s="48"/>
      <c r="D1543" s="49"/>
      <c r="E1543" s="49"/>
      <c r="F1543" s="50"/>
      <c r="G1543" s="51"/>
      <c r="H1543" s="51"/>
    </row>
    <row r="1544" spans="1:8" s="83" customFormat="1" ht="12.95">
      <c r="A1544" s="31"/>
      <c r="B1544" s="31"/>
      <c r="C1544" s="48"/>
      <c r="D1544" s="49"/>
      <c r="E1544" s="49"/>
      <c r="F1544" s="50"/>
      <c r="G1544" s="51"/>
      <c r="H1544" s="51"/>
    </row>
    <row r="1545" spans="1:8" s="83" customFormat="1" ht="12.95">
      <c r="A1545" s="31"/>
      <c r="B1545" s="31"/>
      <c r="C1545" s="48"/>
      <c r="D1545" s="49"/>
      <c r="E1545" s="49"/>
      <c r="F1545" s="50"/>
      <c r="G1545" s="51"/>
      <c r="H1545" s="51"/>
    </row>
    <row r="1546" spans="1:8" s="83" customFormat="1" ht="12.95">
      <c r="A1546" s="31"/>
      <c r="B1546" s="31"/>
      <c r="C1546" s="48"/>
      <c r="D1546" s="49"/>
      <c r="E1546" s="49"/>
      <c r="F1546" s="50"/>
      <c r="G1546" s="51"/>
      <c r="H1546" s="51"/>
    </row>
    <row r="1547" spans="1:8" s="83" customFormat="1" ht="12.95">
      <c r="A1547" s="31"/>
      <c r="B1547" s="31"/>
      <c r="C1547" s="48"/>
      <c r="D1547" s="49"/>
      <c r="E1547" s="49"/>
      <c r="F1547" s="50"/>
      <c r="G1547" s="51"/>
      <c r="H1547" s="51"/>
    </row>
    <row r="1548" spans="1:8" s="83" customFormat="1" ht="12.95">
      <c r="A1548" s="31"/>
      <c r="B1548" s="31"/>
      <c r="C1548" s="48"/>
      <c r="D1548" s="49"/>
      <c r="E1548" s="49"/>
      <c r="F1548" s="50"/>
      <c r="G1548" s="51"/>
      <c r="H1548" s="51"/>
    </row>
    <row r="1549" spans="1:8" s="83" customFormat="1" ht="12.95">
      <c r="A1549" s="31"/>
      <c r="B1549" s="31"/>
      <c r="C1549" s="48"/>
      <c r="D1549" s="49"/>
      <c r="E1549" s="49"/>
      <c r="F1549" s="50"/>
      <c r="G1549" s="51"/>
      <c r="H1549" s="51"/>
    </row>
    <row r="1550" spans="1:8" s="83" customFormat="1" ht="12.95">
      <c r="A1550" s="31"/>
      <c r="B1550" s="31"/>
      <c r="C1550" s="48"/>
      <c r="D1550" s="49"/>
      <c r="E1550" s="49"/>
      <c r="F1550" s="50"/>
      <c r="G1550" s="51"/>
      <c r="H1550" s="51"/>
    </row>
    <row r="1551" spans="1:8" s="83" customFormat="1" ht="12.95">
      <c r="A1551" s="31"/>
      <c r="B1551" s="31"/>
      <c r="C1551" s="48"/>
      <c r="D1551" s="49"/>
      <c r="E1551" s="49"/>
      <c r="F1551" s="50"/>
      <c r="G1551" s="51"/>
      <c r="H1551" s="51"/>
    </row>
    <row r="1552" spans="1:8" s="83" customFormat="1" ht="12.95">
      <c r="A1552" s="31"/>
      <c r="B1552" s="31"/>
      <c r="C1552" s="48"/>
      <c r="D1552" s="49"/>
      <c r="E1552" s="49"/>
      <c r="F1552" s="50"/>
      <c r="G1552" s="51"/>
      <c r="H1552" s="51"/>
    </row>
    <row r="1553" spans="1:8" s="83" customFormat="1" ht="12.95">
      <c r="A1553" s="31"/>
      <c r="B1553" s="31"/>
      <c r="C1553" s="48"/>
      <c r="D1553" s="49"/>
      <c r="E1553" s="49"/>
      <c r="F1553" s="50"/>
      <c r="G1553" s="51"/>
      <c r="H1553" s="51"/>
    </row>
    <row r="1554" spans="1:8" s="83" customFormat="1" ht="12.95">
      <c r="A1554" s="31"/>
      <c r="B1554" s="31"/>
      <c r="C1554" s="48"/>
      <c r="D1554" s="49"/>
      <c r="E1554" s="49"/>
      <c r="F1554" s="50"/>
      <c r="G1554" s="51"/>
      <c r="H1554" s="51"/>
    </row>
    <row r="1555" spans="1:8" s="83" customFormat="1" ht="12.95">
      <c r="A1555" s="31"/>
      <c r="B1555" s="31"/>
      <c r="C1555" s="48"/>
      <c r="D1555" s="49"/>
      <c r="E1555" s="49"/>
      <c r="F1555" s="50"/>
      <c r="G1555" s="51"/>
      <c r="H1555" s="51"/>
    </row>
    <row r="1556" spans="1:8" s="83" customFormat="1" ht="12.95">
      <c r="A1556" s="31"/>
      <c r="B1556" s="31"/>
      <c r="C1556" s="48"/>
      <c r="D1556" s="49"/>
      <c r="E1556" s="49"/>
      <c r="F1556" s="50"/>
      <c r="G1556" s="51"/>
      <c r="H1556" s="51"/>
    </row>
    <row r="1557" spans="1:8" s="83" customFormat="1" ht="12.95">
      <c r="A1557" s="31"/>
      <c r="B1557" s="31"/>
      <c r="C1557" s="48"/>
      <c r="D1557" s="49"/>
      <c r="E1557" s="49"/>
      <c r="F1557" s="50"/>
      <c r="G1557" s="51"/>
      <c r="H1557" s="51"/>
    </row>
    <row r="1558" spans="1:8" s="83" customFormat="1" ht="12.95">
      <c r="A1558" s="31"/>
      <c r="B1558" s="31"/>
      <c r="C1558" s="48"/>
      <c r="D1558" s="49"/>
      <c r="E1558" s="49"/>
      <c r="F1558" s="50"/>
      <c r="G1558" s="51"/>
      <c r="H1558" s="51"/>
    </row>
    <row r="1559" spans="1:8" s="83" customFormat="1" ht="12.95">
      <c r="A1559" s="31"/>
      <c r="B1559" s="31"/>
      <c r="C1559" s="48"/>
      <c r="D1559" s="49"/>
      <c r="E1559" s="49"/>
      <c r="F1559" s="50"/>
      <c r="G1559" s="51"/>
      <c r="H1559" s="51"/>
    </row>
    <row r="1560" spans="1:8" s="83" customFormat="1" ht="12.95">
      <c r="A1560" s="31"/>
      <c r="B1560" s="31"/>
      <c r="C1560" s="48"/>
      <c r="D1560" s="49"/>
      <c r="E1560" s="49"/>
      <c r="F1560" s="50"/>
      <c r="G1560" s="51"/>
      <c r="H1560" s="51"/>
    </row>
    <row r="1561" spans="1:8" s="83" customFormat="1" ht="12.95">
      <c r="A1561" s="31"/>
      <c r="B1561" s="31"/>
      <c r="C1561" s="48"/>
      <c r="D1561" s="49"/>
      <c r="E1561" s="49"/>
      <c r="F1561" s="50"/>
      <c r="G1561" s="51"/>
      <c r="H1561" s="51"/>
    </row>
    <row r="1562" spans="1:8" s="83" customFormat="1" ht="12.95">
      <c r="A1562" s="31"/>
      <c r="B1562" s="31"/>
      <c r="C1562" s="48"/>
      <c r="D1562" s="49"/>
      <c r="E1562" s="49"/>
      <c r="F1562" s="50"/>
      <c r="G1562" s="51"/>
      <c r="H1562" s="51"/>
    </row>
    <row r="1563" spans="1:8" s="83" customFormat="1" ht="12.95">
      <c r="A1563" s="31"/>
      <c r="B1563" s="31"/>
      <c r="C1563" s="48"/>
      <c r="D1563" s="49"/>
      <c r="E1563" s="49"/>
      <c r="F1563" s="50"/>
      <c r="G1563" s="51"/>
      <c r="H1563" s="51"/>
    </row>
    <row r="1564" spans="1:8" s="83" customFormat="1" ht="12.95">
      <c r="A1564" s="31"/>
      <c r="B1564" s="31"/>
      <c r="C1564" s="48"/>
      <c r="D1564" s="49"/>
      <c r="E1564" s="49"/>
      <c r="F1564" s="50"/>
      <c r="G1564" s="51"/>
      <c r="H1564" s="51"/>
    </row>
    <row r="1565" spans="1:8" s="83" customFormat="1" ht="12.95">
      <c r="A1565" s="31"/>
      <c r="B1565" s="31"/>
      <c r="C1565" s="48"/>
      <c r="D1565" s="49"/>
      <c r="E1565" s="49"/>
      <c r="F1565" s="50"/>
      <c r="G1565" s="51"/>
      <c r="H1565" s="51"/>
    </row>
    <row r="1566" spans="1:8" s="83" customFormat="1" ht="12.95">
      <c r="A1566" s="31"/>
      <c r="B1566" s="31"/>
      <c r="C1566" s="48"/>
      <c r="D1566" s="49"/>
      <c r="E1566" s="49"/>
      <c r="F1566" s="50"/>
      <c r="G1566" s="51"/>
      <c r="H1566" s="51"/>
    </row>
    <row r="1567" spans="1:8" s="83" customFormat="1" ht="12.95">
      <c r="A1567" s="31"/>
      <c r="B1567" s="31"/>
      <c r="C1567" s="48"/>
      <c r="D1567" s="49"/>
      <c r="E1567" s="49"/>
      <c r="F1567" s="50"/>
      <c r="G1567" s="51"/>
      <c r="H1567" s="51"/>
    </row>
    <row r="1568" spans="1:8" s="83" customFormat="1" ht="12.95">
      <c r="A1568" s="31"/>
      <c r="B1568" s="31"/>
      <c r="C1568" s="48"/>
      <c r="D1568" s="49"/>
      <c r="E1568" s="49"/>
      <c r="F1568" s="50"/>
      <c r="G1568" s="51"/>
      <c r="H1568" s="51"/>
    </row>
    <row r="1569" spans="1:8" s="83" customFormat="1" ht="12.95">
      <c r="A1569" s="31"/>
      <c r="B1569" s="31"/>
      <c r="C1569" s="48"/>
      <c r="D1569" s="49"/>
      <c r="E1569" s="49"/>
      <c r="F1569" s="50"/>
      <c r="G1569" s="51"/>
      <c r="H1569" s="51"/>
    </row>
    <row r="1570" spans="1:8" s="83" customFormat="1" ht="12.95">
      <c r="A1570" s="31"/>
      <c r="B1570" s="31"/>
      <c r="C1570" s="48"/>
      <c r="D1570" s="49"/>
      <c r="E1570" s="49"/>
      <c r="F1570" s="50"/>
      <c r="G1570" s="51"/>
      <c r="H1570" s="51"/>
    </row>
    <row r="1571" spans="1:8" s="83" customFormat="1" ht="12.95">
      <c r="A1571" s="31"/>
      <c r="B1571" s="31"/>
      <c r="C1571" s="48"/>
      <c r="D1571" s="49"/>
      <c r="E1571" s="49"/>
      <c r="F1571" s="50"/>
      <c r="G1571" s="51"/>
      <c r="H1571" s="51"/>
    </row>
    <row r="1572" spans="1:8" s="83" customFormat="1" ht="12.95">
      <c r="A1572" s="31"/>
      <c r="B1572" s="31"/>
      <c r="C1572" s="48"/>
      <c r="D1572" s="49"/>
      <c r="E1572" s="49"/>
      <c r="F1572" s="50"/>
      <c r="G1572" s="51"/>
      <c r="H1572" s="51"/>
    </row>
    <row r="1573" spans="1:8" s="83" customFormat="1" ht="12.95">
      <c r="A1573" s="31"/>
      <c r="B1573" s="31"/>
      <c r="C1573" s="48"/>
      <c r="D1573" s="49"/>
      <c r="E1573" s="49"/>
      <c r="F1573" s="50"/>
      <c r="G1573" s="51"/>
      <c r="H1573" s="51"/>
    </row>
    <row r="1574" spans="1:8" s="83" customFormat="1" ht="12.95">
      <c r="A1574" s="31"/>
      <c r="B1574" s="31"/>
      <c r="C1574" s="48"/>
      <c r="D1574" s="49"/>
      <c r="E1574" s="49"/>
      <c r="F1574" s="50"/>
      <c r="G1574" s="51"/>
      <c r="H1574" s="51"/>
    </row>
    <row r="1575" spans="1:8" s="83" customFormat="1" ht="12.95">
      <c r="A1575" s="31"/>
      <c r="B1575" s="31"/>
      <c r="C1575" s="48"/>
      <c r="D1575" s="49"/>
      <c r="E1575" s="49"/>
      <c r="F1575" s="50"/>
      <c r="G1575" s="51"/>
      <c r="H1575" s="51"/>
    </row>
    <row r="1576" spans="1:8" s="83" customFormat="1" ht="12.95">
      <c r="A1576" s="31"/>
      <c r="B1576" s="31"/>
      <c r="C1576" s="48"/>
      <c r="D1576" s="49"/>
      <c r="E1576" s="49"/>
      <c r="F1576" s="50"/>
      <c r="G1576" s="51"/>
      <c r="H1576" s="51"/>
    </row>
    <row r="1577" spans="1:8" s="83" customFormat="1" ht="12.95">
      <c r="A1577" s="31"/>
      <c r="B1577" s="31"/>
      <c r="C1577" s="48"/>
      <c r="D1577" s="49"/>
      <c r="E1577" s="49"/>
      <c r="F1577" s="50"/>
      <c r="G1577" s="51"/>
      <c r="H1577" s="51"/>
    </row>
    <row r="1578" spans="1:8" s="83" customFormat="1" ht="12.95">
      <c r="A1578" s="31"/>
      <c r="B1578" s="31"/>
      <c r="C1578" s="48"/>
      <c r="D1578" s="49"/>
      <c r="E1578" s="49"/>
      <c r="F1578" s="50"/>
      <c r="G1578" s="51"/>
      <c r="H1578" s="51"/>
    </row>
    <row r="1579" spans="1:8" s="83" customFormat="1" ht="12.95">
      <c r="A1579" s="31"/>
      <c r="B1579" s="31"/>
      <c r="C1579" s="48"/>
      <c r="D1579" s="49"/>
      <c r="E1579" s="49"/>
      <c r="F1579" s="50"/>
      <c r="G1579" s="51"/>
      <c r="H1579" s="51"/>
    </row>
    <row r="1580" spans="1:8" s="83" customFormat="1" ht="12.95">
      <c r="A1580" s="31"/>
      <c r="B1580" s="31"/>
      <c r="C1580" s="48"/>
      <c r="D1580" s="49"/>
      <c r="E1580" s="49"/>
      <c r="F1580" s="50"/>
      <c r="G1580" s="51"/>
      <c r="H1580" s="51"/>
    </row>
    <row r="1581" spans="1:8" s="83" customFormat="1" ht="12.95">
      <c r="A1581" s="31"/>
      <c r="B1581" s="31"/>
      <c r="C1581" s="48"/>
      <c r="D1581" s="49"/>
      <c r="E1581" s="49"/>
      <c r="F1581" s="50"/>
      <c r="G1581" s="51"/>
      <c r="H1581" s="51"/>
    </row>
    <row r="1582" spans="1:8" s="83" customFormat="1" ht="12.95">
      <c r="A1582" s="31"/>
      <c r="B1582" s="31"/>
      <c r="C1582" s="48"/>
      <c r="D1582" s="49"/>
      <c r="E1582" s="49"/>
      <c r="F1582" s="50"/>
      <c r="G1582" s="51"/>
      <c r="H1582" s="51"/>
    </row>
    <row r="1583" spans="1:8" s="83" customFormat="1" ht="12.95">
      <c r="A1583" s="31"/>
      <c r="B1583" s="31"/>
      <c r="C1583" s="48"/>
      <c r="D1583" s="49"/>
      <c r="E1583" s="49"/>
      <c r="F1583" s="50"/>
      <c r="G1583" s="51"/>
      <c r="H1583" s="51"/>
    </row>
    <row r="1584" spans="1:8" s="83" customFormat="1" ht="12.95">
      <c r="A1584" s="31"/>
      <c r="B1584" s="31"/>
      <c r="C1584" s="48"/>
      <c r="D1584" s="49"/>
      <c r="E1584" s="49"/>
      <c r="F1584" s="50"/>
      <c r="G1584" s="51"/>
      <c r="H1584" s="51"/>
    </row>
    <row r="1585" spans="1:8" s="83" customFormat="1" ht="12.95">
      <c r="A1585" s="31"/>
      <c r="B1585" s="31"/>
      <c r="C1585" s="48"/>
      <c r="D1585" s="49"/>
      <c r="E1585" s="49"/>
      <c r="F1585" s="50"/>
      <c r="G1585" s="51"/>
      <c r="H1585" s="51"/>
    </row>
    <row r="1586" spans="1:8" s="83" customFormat="1" ht="12.95">
      <c r="A1586" s="31"/>
      <c r="B1586" s="31"/>
      <c r="C1586" s="48"/>
      <c r="D1586" s="49"/>
      <c r="E1586" s="49"/>
      <c r="F1586" s="50"/>
      <c r="G1586" s="51"/>
      <c r="H1586" s="51"/>
    </row>
    <row r="1587" spans="1:8" s="83" customFormat="1" ht="12.95">
      <c r="A1587" s="31"/>
      <c r="B1587" s="31"/>
      <c r="C1587" s="48"/>
      <c r="D1587" s="49"/>
      <c r="E1587" s="49"/>
      <c r="F1587" s="50"/>
      <c r="G1587" s="51"/>
      <c r="H1587" s="51"/>
    </row>
    <row r="1588" spans="1:8" s="83" customFormat="1" ht="12.95">
      <c r="A1588" s="31"/>
      <c r="B1588" s="31"/>
      <c r="C1588" s="48"/>
      <c r="D1588" s="49"/>
      <c r="E1588" s="49"/>
      <c r="F1588" s="50"/>
      <c r="G1588" s="51"/>
      <c r="H1588" s="51"/>
    </row>
    <row r="1589" spans="1:8" s="83" customFormat="1" ht="12.95">
      <c r="A1589" s="31"/>
      <c r="B1589" s="31"/>
      <c r="C1589" s="48"/>
      <c r="D1589" s="49"/>
      <c r="E1589" s="49"/>
      <c r="F1589" s="50"/>
      <c r="G1589" s="51"/>
      <c r="H1589" s="51"/>
    </row>
    <row r="1590" spans="1:8" s="83" customFormat="1" ht="12.95">
      <c r="A1590" s="31"/>
      <c r="B1590" s="31"/>
      <c r="C1590" s="48"/>
      <c r="D1590" s="49"/>
      <c r="E1590" s="49"/>
      <c r="F1590" s="50"/>
      <c r="G1590" s="51"/>
      <c r="H1590" s="51"/>
    </row>
    <row r="1591" spans="1:8" s="83" customFormat="1" ht="12.95">
      <c r="A1591" s="31"/>
      <c r="B1591" s="31"/>
      <c r="C1591" s="48"/>
      <c r="D1591" s="49"/>
      <c r="E1591" s="49"/>
      <c r="F1591" s="50"/>
      <c r="G1591" s="51"/>
      <c r="H1591" s="51"/>
    </row>
    <row r="1592" spans="1:8" s="83" customFormat="1" ht="12.95">
      <c r="A1592" s="31"/>
      <c r="B1592" s="31"/>
      <c r="C1592" s="48"/>
      <c r="D1592" s="49"/>
      <c r="E1592" s="49"/>
      <c r="F1592" s="50"/>
      <c r="G1592" s="51"/>
      <c r="H1592" s="51"/>
    </row>
    <row r="1593" spans="1:8" s="83" customFormat="1" ht="12.95">
      <c r="A1593" s="31"/>
      <c r="B1593" s="31"/>
      <c r="C1593" s="48"/>
      <c r="D1593" s="49"/>
      <c r="E1593" s="49"/>
      <c r="F1593" s="50"/>
      <c r="G1593" s="51"/>
      <c r="H1593" s="51"/>
    </row>
    <row r="1594" spans="1:8" s="83" customFormat="1" ht="12.95">
      <c r="A1594" s="31"/>
      <c r="B1594" s="31"/>
      <c r="C1594" s="48"/>
      <c r="D1594" s="49"/>
      <c r="E1594" s="49"/>
      <c r="F1594" s="50"/>
      <c r="G1594" s="51"/>
      <c r="H1594" s="51"/>
    </row>
    <row r="1595" spans="1:8" s="83" customFormat="1" ht="12.95">
      <c r="A1595" s="31"/>
      <c r="B1595" s="31"/>
      <c r="C1595" s="48"/>
      <c r="D1595" s="49"/>
      <c r="E1595" s="49"/>
      <c r="F1595" s="50"/>
      <c r="G1595" s="51"/>
      <c r="H1595" s="51"/>
    </row>
    <row r="1596" spans="1:8" s="83" customFormat="1" ht="12.95">
      <c r="A1596" s="31"/>
      <c r="B1596" s="31"/>
      <c r="C1596" s="48"/>
      <c r="D1596" s="49"/>
      <c r="E1596" s="49"/>
      <c r="F1596" s="50"/>
      <c r="G1596" s="51"/>
      <c r="H1596" s="51"/>
    </row>
    <row r="1597" spans="1:8" s="83" customFormat="1" ht="12.95">
      <c r="A1597" s="31"/>
      <c r="B1597" s="31"/>
      <c r="C1597" s="48"/>
      <c r="D1597" s="49"/>
      <c r="E1597" s="49"/>
      <c r="F1597" s="50"/>
      <c r="G1597" s="51"/>
      <c r="H1597" s="51"/>
    </row>
    <row r="1598" spans="1:8" s="83" customFormat="1" ht="12.95">
      <c r="A1598" s="31"/>
      <c r="B1598" s="31"/>
      <c r="C1598" s="48"/>
      <c r="D1598" s="49"/>
      <c r="E1598" s="49"/>
      <c r="F1598" s="50"/>
      <c r="G1598" s="51"/>
      <c r="H1598" s="51"/>
    </row>
    <row r="1599" spans="1:8" s="83" customFormat="1" ht="12.95">
      <c r="A1599" s="31"/>
      <c r="B1599" s="31"/>
      <c r="C1599" s="48"/>
      <c r="D1599" s="49"/>
      <c r="E1599" s="49"/>
      <c r="F1599" s="50"/>
      <c r="G1599" s="51"/>
      <c r="H1599" s="51"/>
    </row>
    <row r="1600" spans="1:8" s="83" customFormat="1" ht="12.95">
      <c r="A1600" s="31"/>
      <c r="B1600" s="31"/>
      <c r="C1600" s="48"/>
      <c r="D1600" s="49"/>
      <c r="E1600" s="49"/>
      <c r="F1600" s="50"/>
      <c r="G1600" s="51"/>
      <c r="H1600" s="51"/>
    </row>
    <row r="1601" spans="1:8" s="83" customFormat="1" ht="12.95">
      <c r="A1601" s="31"/>
      <c r="B1601" s="31"/>
      <c r="C1601" s="48"/>
      <c r="D1601" s="49"/>
      <c r="E1601" s="49"/>
      <c r="F1601" s="50"/>
      <c r="G1601" s="51"/>
      <c r="H1601" s="51"/>
    </row>
    <row r="1602" spans="1:8" s="83" customFormat="1" ht="12.95">
      <c r="A1602" s="31"/>
      <c r="B1602" s="31"/>
      <c r="C1602" s="48"/>
      <c r="D1602" s="49"/>
      <c r="E1602" s="49"/>
      <c r="F1602" s="50"/>
      <c r="G1602" s="51"/>
      <c r="H1602" s="51"/>
    </row>
    <row r="1603" spans="1:8" s="83" customFormat="1" ht="12.95">
      <c r="A1603" s="31"/>
      <c r="B1603" s="31"/>
      <c r="C1603" s="48"/>
      <c r="D1603" s="49"/>
      <c r="E1603" s="49"/>
      <c r="F1603" s="50"/>
      <c r="G1603" s="51"/>
      <c r="H1603" s="51"/>
    </row>
    <row r="1604" spans="1:8" s="83" customFormat="1" ht="12.95">
      <c r="A1604" s="31"/>
      <c r="B1604" s="31"/>
      <c r="C1604" s="48"/>
      <c r="D1604" s="49"/>
      <c r="E1604" s="49"/>
      <c r="F1604" s="50"/>
      <c r="G1604" s="51"/>
      <c r="H1604" s="51"/>
    </row>
    <row r="1605" spans="1:8" s="83" customFormat="1" ht="12.95">
      <c r="A1605" s="31"/>
      <c r="B1605" s="31"/>
      <c r="C1605" s="48"/>
      <c r="D1605" s="49"/>
      <c r="E1605" s="49"/>
      <c r="F1605" s="50"/>
      <c r="G1605" s="51"/>
      <c r="H1605" s="51"/>
    </row>
    <row r="1606" spans="1:8" s="83" customFormat="1" ht="12.95">
      <c r="A1606" s="31"/>
      <c r="B1606" s="31"/>
      <c r="C1606" s="48"/>
      <c r="D1606" s="49"/>
      <c r="E1606" s="49"/>
      <c r="F1606" s="50"/>
      <c r="G1606" s="51"/>
      <c r="H1606" s="51"/>
    </row>
    <row r="1607" spans="1:8" s="83" customFormat="1" ht="12.95">
      <c r="A1607" s="31"/>
      <c r="B1607" s="31"/>
      <c r="C1607" s="48"/>
      <c r="D1607" s="49"/>
      <c r="E1607" s="49"/>
      <c r="F1607" s="50"/>
      <c r="G1607" s="51"/>
      <c r="H1607" s="51"/>
    </row>
    <row r="1608" spans="1:8" s="83" customFormat="1" ht="12.95">
      <c r="A1608" s="31"/>
      <c r="B1608" s="31"/>
      <c r="C1608" s="48"/>
      <c r="D1608" s="49"/>
      <c r="E1608" s="49"/>
      <c r="F1608" s="50"/>
      <c r="G1608" s="51"/>
      <c r="H1608" s="51"/>
    </row>
    <row r="1609" spans="1:8" s="83" customFormat="1" ht="12.95">
      <c r="A1609" s="31"/>
      <c r="B1609" s="31"/>
      <c r="C1609" s="48"/>
      <c r="D1609" s="49"/>
      <c r="E1609" s="49"/>
      <c r="F1609" s="50"/>
      <c r="G1609" s="51"/>
      <c r="H1609" s="51"/>
    </row>
    <row r="1610" spans="1:8" s="83" customFormat="1" ht="12.95">
      <c r="A1610" s="31"/>
      <c r="B1610" s="31"/>
      <c r="C1610" s="48"/>
      <c r="D1610" s="49"/>
      <c r="E1610" s="49"/>
      <c r="F1610" s="50"/>
      <c r="G1610" s="51"/>
      <c r="H1610" s="51"/>
    </row>
    <row r="1611" spans="1:8" s="83" customFormat="1" ht="12.95">
      <c r="A1611" s="31"/>
      <c r="B1611" s="31"/>
      <c r="C1611" s="48"/>
      <c r="D1611" s="49"/>
      <c r="E1611" s="49"/>
      <c r="F1611" s="50"/>
      <c r="G1611" s="51"/>
      <c r="H1611" s="51"/>
    </row>
    <row r="1612" spans="1:8" s="83" customFormat="1" ht="12.95">
      <c r="A1612" s="31"/>
      <c r="B1612" s="31"/>
      <c r="C1612" s="48"/>
      <c r="D1612" s="49"/>
      <c r="E1612" s="49"/>
      <c r="F1612" s="50"/>
      <c r="G1612" s="51"/>
      <c r="H1612" s="51"/>
    </row>
    <row r="1613" spans="1:8" s="83" customFormat="1" ht="12.95">
      <c r="A1613" s="31"/>
      <c r="B1613" s="31"/>
      <c r="C1613" s="48"/>
      <c r="D1613" s="49"/>
      <c r="E1613" s="49"/>
      <c r="F1613" s="50"/>
      <c r="G1613" s="51"/>
      <c r="H1613" s="51"/>
    </row>
    <row r="1614" spans="1:8" s="83" customFormat="1" ht="12.95">
      <c r="A1614" s="31"/>
      <c r="B1614" s="31"/>
      <c r="C1614" s="48"/>
      <c r="D1614" s="49"/>
      <c r="E1614" s="49"/>
      <c r="F1614" s="50"/>
      <c r="G1614" s="51"/>
      <c r="H1614" s="51"/>
    </row>
    <row r="1615" spans="1:8" s="83" customFormat="1" ht="12.95">
      <c r="A1615" s="31"/>
      <c r="B1615" s="31"/>
      <c r="C1615" s="48"/>
      <c r="D1615" s="49"/>
      <c r="E1615" s="49"/>
      <c r="F1615" s="50"/>
      <c r="G1615" s="51"/>
      <c r="H1615" s="51"/>
    </row>
    <row r="1616" spans="1:8" s="83" customFormat="1" ht="12.95">
      <c r="A1616" s="31"/>
      <c r="B1616" s="31"/>
      <c r="C1616" s="48"/>
      <c r="D1616" s="49"/>
      <c r="E1616" s="49"/>
      <c r="F1616" s="50"/>
      <c r="G1616" s="51"/>
      <c r="H1616" s="51"/>
    </row>
    <row r="1617" spans="1:8" s="83" customFormat="1" ht="12.95">
      <c r="A1617" s="31"/>
      <c r="B1617" s="31"/>
      <c r="C1617" s="48"/>
      <c r="D1617" s="49"/>
      <c r="E1617" s="49"/>
      <c r="F1617" s="50"/>
      <c r="G1617" s="51"/>
      <c r="H1617" s="51"/>
    </row>
    <row r="1618" spans="1:8" s="83" customFormat="1" ht="12.95">
      <c r="A1618" s="31"/>
      <c r="B1618" s="31"/>
      <c r="C1618" s="48"/>
      <c r="D1618" s="49"/>
      <c r="E1618" s="49"/>
      <c r="F1618" s="50"/>
      <c r="G1618" s="51"/>
      <c r="H1618" s="51"/>
    </row>
    <row r="1619" spans="1:8" s="83" customFormat="1" ht="12.95">
      <c r="A1619" s="31"/>
      <c r="B1619" s="31"/>
      <c r="C1619" s="48"/>
      <c r="D1619" s="49"/>
      <c r="E1619" s="49"/>
      <c r="F1619" s="50"/>
      <c r="G1619" s="51"/>
      <c r="H1619" s="51"/>
    </row>
    <row r="1620" spans="1:8" s="83" customFormat="1" ht="12.95">
      <c r="A1620" s="31"/>
      <c r="B1620" s="31"/>
      <c r="C1620" s="48"/>
      <c r="D1620" s="49"/>
      <c r="E1620" s="49"/>
      <c r="F1620" s="50"/>
      <c r="G1620" s="51"/>
      <c r="H1620" s="51"/>
    </row>
    <row r="1621" spans="1:8" s="83" customFormat="1" ht="12.95">
      <c r="A1621" s="31"/>
      <c r="B1621" s="31"/>
      <c r="C1621" s="48"/>
      <c r="D1621" s="49"/>
      <c r="E1621" s="49"/>
      <c r="F1621" s="50"/>
      <c r="G1621" s="51"/>
      <c r="H1621" s="51"/>
    </row>
    <row r="1622" spans="1:8" s="83" customFormat="1" ht="12.95">
      <c r="A1622" s="31"/>
      <c r="B1622" s="31"/>
      <c r="C1622" s="48"/>
      <c r="D1622" s="49"/>
      <c r="E1622" s="49"/>
      <c r="F1622" s="50"/>
      <c r="G1622" s="51"/>
      <c r="H1622" s="51"/>
    </row>
    <row r="1623" spans="1:8" s="83" customFormat="1" ht="12.95">
      <c r="A1623" s="31"/>
      <c r="B1623" s="31"/>
      <c r="C1623" s="48"/>
      <c r="D1623" s="49"/>
      <c r="E1623" s="49"/>
      <c r="F1623" s="50"/>
      <c r="G1623" s="51"/>
      <c r="H1623" s="51"/>
    </row>
    <row r="1624" spans="1:8" s="83" customFormat="1" ht="12.95">
      <c r="A1624" s="31"/>
      <c r="B1624" s="31"/>
      <c r="C1624" s="48"/>
      <c r="D1624" s="49"/>
      <c r="E1624" s="49"/>
      <c r="F1624" s="50"/>
      <c r="G1624" s="51"/>
      <c r="H1624" s="51"/>
    </row>
    <row r="1625" spans="1:8" s="83" customFormat="1" ht="12.95">
      <c r="A1625" s="31"/>
      <c r="B1625" s="31"/>
      <c r="C1625" s="48"/>
      <c r="D1625" s="49"/>
      <c r="E1625" s="49"/>
      <c r="F1625" s="50"/>
      <c r="G1625" s="51"/>
      <c r="H1625" s="51"/>
    </row>
    <row r="1626" spans="1:8" s="83" customFormat="1" ht="12.95">
      <c r="A1626" s="31"/>
      <c r="B1626" s="31"/>
      <c r="C1626" s="48"/>
      <c r="D1626" s="49"/>
      <c r="E1626" s="49"/>
      <c r="F1626" s="50"/>
      <c r="G1626" s="51"/>
      <c r="H1626" s="51"/>
    </row>
    <row r="1627" spans="1:8" s="83" customFormat="1" ht="12.95">
      <c r="A1627" s="31"/>
      <c r="B1627" s="31"/>
      <c r="C1627" s="48"/>
      <c r="D1627" s="49"/>
      <c r="E1627" s="49"/>
      <c r="F1627" s="50"/>
      <c r="G1627" s="51"/>
      <c r="H1627" s="51"/>
    </row>
    <row r="1628" spans="1:8" s="83" customFormat="1" ht="12.95">
      <c r="A1628" s="31"/>
      <c r="B1628" s="31"/>
      <c r="C1628" s="48"/>
      <c r="D1628" s="49"/>
      <c r="E1628" s="49"/>
      <c r="F1628" s="50"/>
      <c r="G1628" s="51"/>
      <c r="H1628" s="51"/>
    </row>
    <row r="1629" spans="1:8" s="83" customFormat="1" ht="12.95">
      <c r="A1629" s="31"/>
      <c r="B1629" s="31"/>
      <c r="C1629" s="48"/>
      <c r="D1629" s="49"/>
      <c r="E1629" s="49"/>
      <c r="F1629" s="50"/>
      <c r="G1629" s="51"/>
      <c r="H1629" s="51"/>
    </row>
    <row r="1630" spans="1:8" s="83" customFormat="1" ht="12.95">
      <c r="A1630" s="31"/>
      <c r="B1630" s="31"/>
      <c r="C1630" s="48"/>
      <c r="D1630" s="49"/>
      <c r="E1630" s="49"/>
      <c r="F1630" s="50"/>
      <c r="G1630" s="51"/>
      <c r="H1630" s="51"/>
    </row>
    <row r="1631" spans="1:8" s="83" customFormat="1" ht="12.95">
      <c r="A1631" s="31"/>
      <c r="B1631" s="31"/>
      <c r="C1631" s="48"/>
      <c r="D1631" s="49"/>
      <c r="E1631" s="49"/>
      <c r="F1631" s="50"/>
      <c r="G1631" s="51"/>
      <c r="H1631" s="51"/>
    </row>
    <row r="1632" spans="1:8" s="83" customFormat="1" ht="12.95">
      <c r="A1632" s="31"/>
      <c r="B1632" s="31"/>
      <c r="C1632" s="48"/>
      <c r="D1632" s="49"/>
      <c r="E1632" s="49"/>
      <c r="F1632" s="50"/>
      <c r="G1632" s="51"/>
      <c r="H1632" s="51"/>
    </row>
    <row r="1633" spans="1:8" s="83" customFormat="1" ht="12.95">
      <c r="A1633" s="31"/>
      <c r="B1633" s="31"/>
      <c r="C1633" s="48"/>
      <c r="D1633" s="49"/>
      <c r="E1633" s="49"/>
      <c r="F1633" s="50"/>
      <c r="G1633" s="51"/>
      <c r="H1633" s="51"/>
    </row>
    <row r="1634" spans="1:8" s="83" customFormat="1" ht="12.95">
      <c r="A1634" s="31"/>
      <c r="B1634" s="31"/>
      <c r="C1634" s="48"/>
      <c r="D1634" s="49"/>
      <c r="E1634" s="49"/>
      <c r="F1634" s="50"/>
      <c r="G1634" s="51"/>
      <c r="H1634" s="51"/>
    </row>
    <row r="1635" spans="1:8" s="83" customFormat="1" ht="12.95">
      <c r="A1635" s="31"/>
      <c r="B1635" s="31"/>
      <c r="C1635" s="48"/>
      <c r="D1635" s="49"/>
      <c r="E1635" s="49"/>
      <c r="F1635" s="50"/>
      <c r="G1635" s="51"/>
      <c r="H1635" s="51"/>
    </row>
    <row r="1636" spans="1:8" s="83" customFormat="1" ht="12.95">
      <c r="A1636" s="31"/>
      <c r="B1636" s="31"/>
      <c r="C1636" s="48"/>
      <c r="D1636" s="49"/>
      <c r="E1636" s="49"/>
      <c r="F1636" s="50"/>
      <c r="G1636" s="51"/>
      <c r="H1636" s="51"/>
    </row>
    <row r="1637" spans="1:8" s="83" customFormat="1" ht="12.95">
      <c r="A1637" s="31"/>
      <c r="B1637" s="31"/>
      <c r="C1637" s="48"/>
      <c r="D1637" s="49"/>
      <c r="E1637" s="49"/>
      <c r="F1637" s="50"/>
      <c r="G1637" s="51"/>
      <c r="H1637" s="51"/>
    </row>
    <row r="1638" spans="1:8" s="83" customFormat="1" ht="12.95">
      <c r="A1638" s="31"/>
      <c r="B1638" s="31"/>
      <c r="C1638" s="48"/>
      <c r="D1638" s="49"/>
      <c r="E1638" s="49"/>
      <c r="F1638" s="50"/>
      <c r="G1638" s="51"/>
      <c r="H1638" s="51"/>
    </row>
    <row r="1639" spans="1:8" s="83" customFormat="1" ht="12.95">
      <c r="A1639" s="31"/>
      <c r="B1639" s="31"/>
      <c r="C1639" s="48"/>
      <c r="D1639" s="49"/>
      <c r="E1639" s="49"/>
      <c r="F1639" s="50"/>
      <c r="G1639" s="51"/>
      <c r="H1639" s="51"/>
    </row>
    <row r="1640" spans="1:8" s="83" customFormat="1" ht="12.95">
      <c r="A1640" s="31"/>
      <c r="B1640" s="31"/>
      <c r="C1640" s="48"/>
      <c r="D1640" s="49"/>
      <c r="E1640" s="49"/>
      <c r="F1640" s="50"/>
      <c r="G1640" s="51"/>
      <c r="H1640" s="51"/>
    </row>
    <row r="1641" spans="1:8" s="83" customFormat="1" ht="12.95">
      <c r="A1641" s="31"/>
      <c r="B1641" s="31"/>
      <c r="C1641" s="48"/>
      <c r="D1641" s="49"/>
      <c r="E1641" s="49"/>
      <c r="F1641" s="50"/>
      <c r="G1641" s="51"/>
      <c r="H1641" s="51"/>
    </row>
    <row r="1642" spans="1:8" s="83" customFormat="1" ht="12.95">
      <c r="A1642" s="31"/>
      <c r="B1642" s="31"/>
      <c r="C1642" s="48"/>
      <c r="D1642" s="49"/>
      <c r="E1642" s="49"/>
      <c r="F1642" s="50"/>
      <c r="G1642" s="51"/>
      <c r="H1642" s="51"/>
    </row>
    <row r="1643" spans="1:8" s="83" customFormat="1" ht="12.95">
      <c r="A1643" s="31"/>
      <c r="B1643" s="31"/>
      <c r="C1643" s="48"/>
      <c r="D1643" s="49"/>
      <c r="E1643" s="49"/>
      <c r="F1643" s="50"/>
      <c r="G1643" s="51"/>
      <c r="H1643" s="51"/>
    </row>
    <row r="1644" spans="1:8" s="83" customFormat="1" ht="12.95">
      <c r="A1644" s="31"/>
      <c r="B1644" s="31"/>
      <c r="C1644" s="48"/>
      <c r="D1644" s="49"/>
      <c r="E1644" s="49"/>
      <c r="F1644" s="50"/>
      <c r="G1644" s="51"/>
      <c r="H1644" s="51"/>
    </row>
    <row r="1645" spans="1:8" s="83" customFormat="1" ht="12.95">
      <c r="A1645" s="31"/>
      <c r="B1645" s="31"/>
      <c r="C1645" s="48"/>
      <c r="D1645" s="49"/>
      <c r="E1645" s="49"/>
      <c r="F1645" s="50"/>
      <c r="G1645" s="51"/>
      <c r="H1645" s="51"/>
    </row>
    <row r="1646" spans="1:8" s="83" customFormat="1" ht="12.95">
      <c r="A1646" s="31"/>
      <c r="B1646" s="31"/>
      <c r="C1646" s="48"/>
      <c r="D1646" s="49"/>
      <c r="E1646" s="49"/>
      <c r="F1646" s="50"/>
      <c r="G1646" s="51"/>
      <c r="H1646" s="51"/>
    </row>
    <row r="1647" spans="1:8" s="83" customFormat="1" ht="12.95">
      <c r="A1647" s="31"/>
      <c r="B1647" s="31"/>
      <c r="C1647" s="48"/>
      <c r="D1647" s="49"/>
      <c r="E1647" s="49"/>
      <c r="F1647" s="50"/>
      <c r="G1647" s="51"/>
      <c r="H1647" s="51"/>
    </row>
    <row r="1648" spans="1:8" s="83" customFormat="1" ht="12.95">
      <c r="A1648" s="31"/>
      <c r="B1648" s="31"/>
      <c r="C1648" s="48"/>
      <c r="D1648" s="49"/>
      <c r="E1648" s="49"/>
      <c r="F1648" s="50"/>
      <c r="G1648" s="51"/>
      <c r="H1648" s="51"/>
    </row>
    <row r="1649" spans="1:8" s="83" customFormat="1" ht="12.95">
      <c r="A1649" s="31"/>
      <c r="B1649" s="31"/>
      <c r="C1649" s="48"/>
      <c r="D1649" s="49"/>
      <c r="E1649" s="49"/>
      <c r="F1649" s="50"/>
      <c r="G1649" s="51"/>
      <c r="H1649" s="51"/>
    </row>
    <row r="1650" spans="1:8" s="83" customFormat="1" ht="12.95">
      <c r="A1650" s="31"/>
      <c r="B1650" s="31"/>
      <c r="C1650" s="48"/>
      <c r="D1650" s="49"/>
      <c r="E1650" s="49"/>
      <c r="F1650" s="50"/>
      <c r="G1650" s="51"/>
      <c r="H1650" s="51"/>
    </row>
    <row r="1651" spans="1:8" s="83" customFormat="1" ht="12.95">
      <c r="A1651" s="31"/>
      <c r="B1651" s="31"/>
      <c r="C1651" s="48"/>
      <c r="D1651" s="49"/>
      <c r="E1651" s="49"/>
      <c r="F1651" s="50"/>
      <c r="G1651" s="51"/>
      <c r="H1651" s="51"/>
    </row>
    <row r="1652" spans="1:8" s="83" customFormat="1" ht="12.95">
      <c r="A1652" s="31"/>
      <c r="B1652" s="31"/>
      <c r="C1652" s="48"/>
      <c r="D1652" s="49"/>
      <c r="E1652" s="49"/>
      <c r="F1652" s="50"/>
      <c r="G1652" s="51"/>
      <c r="H1652" s="51"/>
    </row>
    <row r="1653" spans="1:8" s="83" customFormat="1" ht="12.95">
      <c r="A1653" s="31"/>
      <c r="B1653" s="31"/>
      <c r="C1653" s="48"/>
      <c r="D1653" s="49"/>
      <c r="E1653" s="49"/>
      <c r="F1653" s="50"/>
      <c r="G1653" s="51"/>
      <c r="H1653" s="51"/>
    </row>
    <row r="1654" spans="1:8" s="83" customFormat="1" ht="12.95">
      <c r="A1654" s="31"/>
      <c r="B1654" s="31"/>
      <c r="C1654" s="48"/>
      <c r="D1654" s="49"/>
      <c r="E1654" s="49"/>
      <c r="F1654" s="50"/>
      <c r="G1654" s="51"/>
      <c r="H1654" s="51"/>
    </row>
    <row r="1655" spans="1:8" s="83" customFormat="1" ht="12.95">
      <c r="A1655" s="31"/>
      <c r="B1655" s="31"/>
      <c r="C1655" s="48"/>
      <c r="D1655" s="49"/>
      <c r="E1655" s="49"/>
      <c r="F1655" s="50"/>
      <c r="G1655" s="51"/>
      <c r="H1655" s="51"/>
    </row>
    <row r="1656" spans="1:8" s="83" customFormat="1" ht="12.95">
      <c r="A1656" s="31"/>
      <c r="B1656" s="31"/>
      <c r="C1656" s="48"/>
      <c r="D1656" s="49"/>
      <c r="E1656" s="49"/>
      <c r="F1656" s="50"/>
      <c r="G1656" s="51"/>
      <c r="H1656" s="51"/>
    </row>
    <row r="1657" spans="1:8" s="83" customFormat="1" ht="12.95">
      <c r="A1657" s="31"/>
      <c r="B1657" s="31"/>
      <c r="C1657" s="48"/>
      <c r="D1657" s="49"/>
      <c r="E1657" s="49"/>
      <c r="F1657" s="50"/>
      <c r="G1657" s="51"/>
      <c r="H1657" s="51"/>
    </row>
    <row r="1658" spans="1:8" s="83" customFormat="1" ht="12.95">
      <c r="A1658" s="31"/>
      <c r="B1658" s="31"/>
      <c r="C1658" s="48"/>
      <c r="D1658" s="49"/>
      <c r="E1658" s="49"/>
      <c r="F1658" s="50"/>
      <c r="G1658" s="51"/>
      <c r="H1658" s="51"/>
    </row>
    <row r="1659" spans="1:8" s="83" customFormat="1" ht="12.95">
      <c r="A1659" s="31"/>
      <c r="B1659" s="31"/>
      <c r="C1659" s="48"/>
      <c r="D1659" s="49"/>
      <c r="E1659" s="49"/>
      <c r="F1659" s="50"/>
      <c r="G1659" s="51"/>
      <c r="H1659" s="51"/>
    </row>
    <row r="1660" spans="1:8" s="83" customFormat="1" ht="12.95">
      <c r="A1660" s="31"/>
      <c r="B1660" s="31"/>
      <c r="C1660" s="48"/>
      <c r="D1660" s="49"/>
      <c r="E1660" s="49"/>
      <c r="F1660" s="50"/>
      <c r="G1660" s="51"/>
      <c r="H1660" s="51"/>
    </row>
    <row r="1661" spans="1:8" s="83" customFormat="1" ht="12.95">
      <c r="A1661" s="31"/>
      <c r="B1661" s="31"/>
      <c r="C1661" s="48"/>
      <c r="D1661" s="49"/>
      <c r="E1661" s="49"/>
      <c r="F1661" s="50"/>
      <c r="G1661" s="51"/>
      <c r="H1661" s="51"/>
    </row>
    <row r="1662" spans="1:8" s="83" customFormat="1" ht="12.95">
      <c r="A1662" s="31"/>
      <c r="B1662" s="31"/>
      <c r="C1662" s="48"/>
      <c r="D1662" s="49"/>
      <c r="E1662" s="49"/>
      <c r="F1662" s="50"/>
      <c r="G1662" s="51"/>
      <c r="H1662" s="51"/>
    </row>
    <row r="1663" spans="1:8" s="83" customFormat="1" ht="12.95">
      <c r="A1663" s="31"/>
      <c r="B1663" s="31"/>
      <c r="C1663" s="48"/>
      <c r="D1663" s="49"/>
      <c r="E1663" s="49"/>
      <c r="F1663" s="50"/>
      <c r="G1663" s="51"/>
      <c r="H1663" s="51"/>
    </row>
    <row r="1664" spans="1:8" s="83" customFormat="1" ht="12.95">
      <c r="A1664" s="31"/>
      <c r="B1664" s="31"/>
      <c r="C1664" s="48"/>
      <c r="D1664" s="49"/>
      <c r="E1664" s="49"/>
      <c r="F1664" s="50"/>
      <c r="G1664" s="51"/>
      <c r="H1664" s="51"/>
    </row>
    <row r="1665" spans="1:8" s="83" customFormat="1" ht="12.95">
      <c r="A1665" s="31"/>
      <c r="B1665" s="31"/>
      <c r="C1665" s="48"/>
      <c r="D1665" s="49"/>
      <c r="E1665" s="49"/>
      <c r="F1665" s="50"/>
      <c r="G1665" s="51"/>
      <c r="H1665" s="51"/>
    </row>
    <row r="1666" spans="1:8" s="83" customFormat="1" ht="12.95">
      <c r="A1666" s="31"/>
      <c r="B1666" s="31"/>
      <c r="C1666" s="48"/>
      <c r="D1666" s="49"/>
      <c r="E1666" s="49"/>
      <c r="F1666" s="50"/>
      <c r="G1666" s="51"/>
      <c r="H1666" s="51"/>
    </row>
    <row r="1667" spans="1:8" s="83" customFormat="1" ht="12.95">
      <c r="A1667" s="31"/>
      <c r="B1667" s="31"/>
      <c r="C1667" s="48"/>
      <c r="D1667" s="49"/>
      <c r="E1667" s="49"/>
      <c r="F1667" s="50"/>
      <c r="G1667" s="51"/>
      <c r="H1667" s="51"/>
    </row>
    <row r="1668" spans="1:8" s="83" customFormat="1" ht="12.95">
      <c r="A1668" s="31"/>
      <c r="B1668" s="31"/>
      <c r="C1668" s="48"/>
      <c r="D1668" s="49"/>
      <c r="E1668" s="49"/>
      <c r="F1668" s="50"/>
      <c r="G1668" s="51"/>
      <c r="H1668" s="51"/>
    </row>
    <row r="1669" spans="1:8" s="83" customFormat="1" ht="12.95">
      <c r="A1669" s="31"/>
      <c r="B1669" s="31"/>
      <c r="C1669" s="48"/>
      <c r="D1669" s="49"/>
      <c r="E1669" s="49"/>
      <c r="F1669" s="50"/>
      <c r="G1669" s="51"/>
      <c r="H1669" s="51"/>
    </row>
    <row r="1670" spans="1:8" s="83" customFormat="1" ht="12.95">
      <c r="A1670" s="31"/>
      <c r="B1670" s="31"/>
      <c r="C1670" s="48"/>
      <c r="D1670" s="49"/>
      <c r="E1670" s="49"/>
      <c r="F1670" s="50"/>
      <c r="G1670" s="51"/>
      <c r="H1670" s="51"/>
    </row>
    <row r="1671" spans="1:8" s="83" customFormat="1" ht="12.95">
      <c r="A1671" s="31"/>
      <c r="B1671" s="31"/>
      <c r="C1671" s="48"/>
      <c r="D1671" s="49"/>
      <c r="E1671" s="49"/>
      <c r="F1671" s="50"/>
      <c r="G1671" s="51"/>
      <c r="H1671" s="51"/>
    </row>
    <row r="1672" spans="1:8" s="83" customFormat="1" ht="12.95">
      <c r="A1672" s="31"/>
      <c r="B1672" s="31"/>
      <c r="C1672" s="48"/>
      <c r="D1672" s="49"/>
      <c r="E1672" s="49"/>
      <c r="F1672" s="50"/>
      <c r="G1672" s="51"/>
      <c r="H1672" s="51"/>
    </row>
    <row r="1673" spans="1:8" s="83" customFormat="1" ht="12.95">
      <c r="A1673" s="31"/>
      <c r="B1673" s="31"/>
      <c r="C1673" s="48"/>
      <c r="D1673" s="49"/>
      <c r="E1673" s="49"/>
      <c r="F1673" s="50"/>
      <c r="G1673" s="51"/>
      <c r="H1673" s="51"/>
    </row>
    <row r="1674" spans="1:8" s="83" customFormat="1" ht="12.95">
      <c r="A1674" s="31"/>
      <c r="B1674" s="31"/>
      <c r="C1674" s="48"/>
      <c r="D1674" s="49"/>
      <c r="E1674" s="49"/>
      <c r="F1674" s="50"/>
      <c r="G1674" s="51"/>
      <c r="H1674" s="51"/>
    </row>
    <row r="1675" spans="1:8" s="83" customFormat="1" ht="12.95">
      <c r="A1675" s="31"/>
      <c r="B1675" s="31"/>
      <c r="C1675" s="48"/>
      <c r="D1675" s="49"/>
      <c r="E1675" s="49"/>
      <c r="F1675" s="50"/>
      <c r="G1675" s="51"/>
      <c r="H1675" s="51"/>
    </row>
    <row r="1676" spans="1:8" s="83" customFormat="1" ht="12.95">
      <c r="A1676" s="31"/>
      <c r="B1676" s="31"/>
      <c r="C1676" s="48"/>
      <c r="D1676" s="49"/>
      <c r="E1676" s="49"/>
      <c r="F1676" s="50"/>
      <c r="G1676" s="51"/>
      <c r="H1676" s="51"/>
    </row>
    <row r="1677" spans="1:8" s="83" customFormat="1" ht="12.95">
      <c r="A1677" s="31"/>
      <c r="B1677" s="31"/>
      <c r="C1677" s="48"/>
      <c r="D1677" s="49"/>
      <c r="E1677" s="49"/>
      <c r="F1677" s="50"/>
      <c r="G1677" s="51"/>
      <c r="H1677" s="51"/>
    </row>
    <row r="1678" spans="1:8" s="83" customFormat="1" ht="12.95">
      <c r="A1678" s="31"/>
      <c r="B1678" s="31"/>
      <c r="C1678" s="48"/>
      <c r="D1678" s="49"/>
      <c r="E1678" s="49"/>
      <c r="F1678" s="50"/>
      <c r="G1678" s="51"/>
      <c r="H1678" s="51"/>
    </row>
    <row r="1679" spans="1:8" s="83" customFormat="1" ht="12.95">
      <c r="A1679" s="31"/>
      <c r="B1679" s="31"/>
      <c r="C1679" s="48"/>
      <c r="D1679" s="49"/>
      <c r="E1679" s="49"/>
      <c r="F1679" s="50"/>
      <c r="G1679" s="51"/>
      <c r="H1679" s="51"/>
    </row>
    <row r="1680" spans="1:8" s="83" customFormat="1" ht="12.95">
      <c r="A1680" s="31"/>
      <c r="B1680" s="31"/>
      <c r="C1680" s="48"/>
      <c r="D1680" s="49"/>
      <c r="E1680" s="49"/>
      <c r="F1680" s="50"/>
      <c r="G1680" s="51"/>
      <c r="H1680" s="51"/>
    </row>
    <row r="1681" spans="1:8" s="83" customFormat="1" ht="12.95">
      <c r="A1681" s="31"/>
      <c r="B1681" s="31"/>
      <c r="C1681" s="48"/>
      <c r="D1681" s="49"/>
      <c r="E1681" s="49"/>
      <c r="F1681" s="50"/>
      <c r="G1681" s="51"/>
      <c r="H1681" s="51"/>
    </row>
    <row r="1682" spans="1:8" s="83" customFormat="1" ht="12.95">
      <c r="A1682" s="31"/>
      <c r="B1682" s="31"/>
      <c r="C1682" s="48"/>
      <c r="D1682" s="49"/>
      <c r="E1682" s="49"/>
      <c r="F1682" s="50"/>
      <c r="G1682" s="51"/>
      <c r="H1682" s="51"/>
    </row>
    <row r="1683" spans="1:8" s="83" customFormat="1" ht="12.95">
      <c r="A1683" s="31"/>
      <c r="B1683" s="31"/>
      <c r="C1683" s="48"/>
      <c r="D1683" s="49"/>
      <c r="E1683" s="49"/>
      <c r="F1683" s="50"/>
      <c r="G1683" s="51"/>
      <c r="H1683" s="51"/>
    </row>
    <row r="1684" spans="1:8" s="83" customFormat="1" ht="12.95">
      <c r="A1684" s="31"/>
      <c r="B1684" s="31"/>
      <c r="C1684" s="48"/>
      <c r="D1684" s="49"/>
      <c r="E1684" s="49"/>
      <c r="F1684" s="50"/>
      <c r="G1684" s="51"/>
      <c r="H1684" s="51"/>
    </row>
    <row r="1685" spans="1:8" s="83" customFormat="1" ht="12.95">
      <c r="A1685" s="31"/>
      <c r="B1685" s="31"/>
      <c r="C1685" s="48"/>
      <c r="D1685" s="49"/>
      <c r="E1685" s="49"/>
      <c r="F1685" s="50"/>
      <c r="G1685" s="51"/>
      <c r="H1685" s="51"/>
    </row>
    <row r="1686" spans="1:8" s="83" customFormat="1" ht="12.95">
      <c r="A1686" s="31"/>
      <c r="B1686" s="31"/>
      <c r="C1686" s="48"/>
      <c r="D1686" s="49"/>
      <c r="E1686" s="49"/>
      <c r="F1686" s="50"/>
      <c r="G1686" s="51"/>
      <c r="H1686" s="51"/>
    </row>
    <row r="1687" spans="1:8" s="83" customFormat="1" ht="12.95">
      <c r="A1687" s="31"/>
      <c r="B1687" s="31"/>
      <c r="C1687" s="48"/>
      <c r="D1687" s="49"/>
      <c r="E1687" s="49"/>
      <c r="F1687" s="50"/>
      <c r="G1687" s="51"/>
      <c r="H1687" s="51"/>
    </row>
    <row r="1688" spans="1:8" s="83" customFormat="1" ht="12.95">
      <c r="A1688" s="31"/>
      <c r="B1688" s="31"/>
      <c r="C1688" s="48"/>
      <c r="D1688" s="49"/>
      <c r="E1688" s="49"/>
      <c r="F1688" s="50"/>
      <c r="G1688" s="51"/>
      <c r="H1688" s="51"/>
    </row>
    <row r="1689" spans="1:8" s="83" customFormat="1" ht="12.95">
      <c r="A1689" s="31"/>
      <c r="B1689" s="31"/>
      <c r="C1689" s="48"/>
      <c r="D1689" s="49"/>
      <c r="E1689" s="49"/>
      <c r="F1689" s="50"/>
      <c r="G1689" s="51"/>
      <c r="H1689" s="51"/>
    </row>
    <row r="1690" spans="1:8" s="83" customFormat="1" ht="12.95">
      <c r="A1690" s="31"/>
      <c r="B1690" s="31"/>
      <c r="C1690" s="48"/>
      <c r="D1690" s="49"/>
      <c r="E1690" s="49"/>
      <c r="F1690" s="50"/>
      <c r="G1690" s="51"/>
      <c r="H1690" s="51"/>
    </row>
    <row r="1691" spans="1:8" s="83" customFormat="1" ht="12.95">
      <c r="A1691" s="31"/>
      <c r="B1691" s="31"/>
      <c r="C1691" s="48"/>
      <c r="D1691" s="49"/>
      <c r="E1691" s="49"/>
      <c r="F1691" s="50"/>
      <c r="G1691" s="51"/>
      <c r="H1691" s="51"/>
    </row>
    <row r="1692" spans="1:8" s="83" customFormat="1" ht="12.95">
      <c r="A1692" s="31"/>
      <c r="B1692" s="31"/>
      <c r="C1692" s="48"/>
      <c r="D1692" s="49"/>
      <c r="E1692" s="49"/>
      <c r="F1692" s="50"/>
      <c r="G1692" s="51"/>
      <c r="H1692" s="51"/>
    </row>
    <row r="1693" spans="1:8" s="83" customFormat="1" ht="12.95">
      <c r="A1693" s="31"/>
      <c r="B1693" s="31"/>
      <c r="C1693" s="48"/>
      <c r="D1693" s="49"/>
      <c r="E1693" s="49"/>
      <c r="F1693" s="50"/>
      <c r="G1693" s="51"/>
      <c r="H1693" s="51"/>
    </row>
    <row r="1694" spans="1:8" s="83" customFormat="1" ht="12.95">
      <c r="A1694" s="31"/>
      <c r="B1694" s="31"/>
      <c r="C1694" s="48"/>
      <c r="D1694" s="49"/>
      <c r="E1694" s="49"/>
      <c r="F1694" s="50"/>
      <c r="G1694" s="51"/>
      <c r="H1694" s="51"/>
    </row>
    <row r="1695" spans="1:8" s="83" customFormat="1" ht="12.95">
      <c r="A1695" s="31"/>
      <c r="B1695" s="31"/>
      <c r="C1695" s="48"/>
      <c r="D1695" s="49"/>
      <c r="E1695" s="49"/>
      <c r="F1695" s="50"/>
      <c r="G1695" s="51"/>
      <c r="H1695" s="51"/>
    </row>
    <row r="1696" spans="1:8" s="83" customFormat="1" ht="12.95">
      <c r="A1696" s="31"/>
      <c r="B1696" s="31"/>
      <c r="C1696" s="48"/>
      <c r="D1696" s="49"/>
      <c r="E1696" s="49"/>
      <c r="F1696" s="50"/>
      <c r="G1696" s="51"/>
      <c r="H1696" s="51"/>
    </row>
    <row r="1697" spans="1:8" s="83" customFormat="1" ht="12.95">
      <c r="A1697" s="31"/>
      <c r="B1697" s="31"/>
      <c r="C1697" s="48"/>
      <c r="D1697" s="49"/>
      <c r="E1697" s="49"/>
      <c r="F1697" s="50"/>
      <c r="G1697" s="51"/>
      <c r="H1697" s="51"/>
    </row>
    <row r="1698" spans="1:8" s="83" customFormat="1" ht="12.95">
      <c r="A1698" s="31"/>
      <c r="B1698" s="31"/>
      <c r="C1698" s="48"/>
      <c r="D1698" s="49"/>
      <c r="E1698" s="49"/>
      <c r="F1698" s="50"/>
      <c r="G1698" s="51"/>
      <c r="H1698" s="51"/>
    </row>
    <row r="1699" spans="1:8" s="83" customFormat="1" ht="12.95">
      <c r="A1699" s="31"/>
      <c r="B1699" s="31"/>
      <c r="C1699" s="48"/>
      <c r="D1699" s="49"/>
      <c r="E1699" s="49"/>
      <c r="F1699" s="50"/>
      <c r="G1699" s="51"/>
      <c r="H1699" s="51"/>
    </row>
    <row r="1700" spans="1:8" s="83" customFormat="1" ht="12.95">
      <c r="A1700" s="31"/>
      <c r="B1700" s="31"/>
      <c r="C1700" s="48"/>
      <c r="D1700" s="49"/>
      <c r="E1700" s="49"/>
      <c r="F1700" s="50"/>
      <c r="G1700" s="51"/>
      <c r="H1700" s="51"/>
    </row>
    <row r="1701" spans="1:8" s="83" customFormat="1" ht="12.95">
      <c r="A1701" s="31"/>
      <c r="B1701" s="31"/>
      <c r="C1701" s="48"/>
      <c r="D1701" s="49"/>
      <c r="E1701" s="49"/>
      <c r="F1701" s="50"/>
      <c r="G1701" s="51"/>
      <c r="H1701" s="51"/>
    </row>
    <row r="1702" spans="1:8" s="83" customFormat="1" ht="12.95">
      <c r="A1702" s="31"/>
      <c r="B1702" s="31"/>
      <c r="C1702" s="48"/>
      <c r="D1702" s="49"/>
      <c r="E1702" s="49"/>
      <c r="F1702" s="50"/>
      <c r="G1702" s="51"/>
      <c r="H1702" s="51"/>
    </row>
    <row r="1703" spans="1:8" s="83" customFormat="1" ht="12.95">
      <c r="A1703" s="31"/>
      <c r="B1703" s="31"/>
      <c r="C1703" s="48"/>
      <c r="D1703" s="49"/>
      <c r="E1703" s="49"/>
      <c r="F1703" s="50"/>
      <c r="G1703" s="51"/>
      <c r="H1703" s="51"/>
    </row>
    <row r="1704" spans="1:8" s="83" customFormat="1" ht="12.95">
      <c r="A1704" s="31"/>
      <c r="B1704" s="31"/>
      <c r="C1704" s="48"/>
      <c r="D1704" s="49"/>
      <c r="E1704" s="49"/>
      <c r="F1704" s="50"/>
      <c r="G1704" s="51"/>
      <c r="H1704" s="51"/>
    </row>
    <row r="1705" spans="1:8" s="83" customFormat="1" ht="12.95">
      <c r="A1705" s="31"/>
      <c r="B1705" s="31"/>
      <c r="C1705" s="48"/>
      <c r="D1705" s="49"/>
      <c r="E1705" s="49"/>
      <c r="F1705" s="50"/>
      <c r="G1705" s="51"/>
      <c r="H1705" s="51"/>
    </row>
    <row r="1706" spans="1:8" s="83" customFormat="1" ht="12.95">
      <c r="A1706" s="31"/>
      <c r="B1706" s="31"/>
      <c r="C1706" s="48"/>
      <c r="D1706" s="49"/>
      <c r="E1706" s="49"/>
      <c r="F1706" s="50"/>
      <c r="G1706" s="51"/>
      <c r="H1706" s="51"/>
    </row>
    <row r="1707" spans="1:8" s="83" customFormat="1" ht="12.95">
      <c r="A1707" s="31"/>
      <c r="B1707" s="31"/>
      <c r="C1707" s="48"/>
      <c r="D1707" s="49"/>
      <c r="E1707" s="49"/>
      <c r="F1707" s="50"/>
      <c r="G1707" s="51"/>
      <c r="H1707" s="51"/>
    </row>
    <row r="1708" spans="1:8" s="83" customFormat="1" ht="12.95">
      <c r="A1708" s="31"/>
      <c r="B1708" s="31"/>
      <c r="C1708" s="48"/>
      <c r="D1708" s="49"/>
      <c r="E1708" s="49"/>
      <c r="F1708" s="50"/>
      <c r="G1708" s="51"/>
      <c r="H1708" s="51"/>
    </row>
    <row r="1709" spans="1:8" s="83" customFormat="1" ht="12.95">
      <c r="A1709" s="31"/>
      <c r="B1709" s="31"/>
      <c r="C1709" s="48"/>
      <c r="D1709" s="49"/>
      <c r="E1709" s="49"/>
      <c r="F1709" s="50"/>
      <c r="G1709" s="51"/>
      <c r="H1709" s="51"/>
    </row>
    <row r="1710" spans="1:8" s="83" customFormat="1" ht="12.95">
      <c r="A1710" s="31"/>
      <c r="B1710" s="31"/>
      <c r="C1710" s="48"/>
      <c r="D1710" s="49"/>
      <c r="E1710" s="49"/>
      <c r="F1710" s="50"/>
      <c r="G1710" s="51"/>
      <c r="H1710" s="51"/>
    </row>
    <row r="1711" spans="1:8" s="83" customFormat="1" ht="12.95">
      <c r="A1711" s="31"/>
      <c r="B1711" s="31"/>
      <c r="C1711" s="48"/>
      <c r="D1711" s="49"/>
      <c r="E1711" s="49"/>
      <c r="F1711" s="50"/>
      <c r="G1711" s="51"/>
      <c r="H1711" s="51"/>
    </row>
    <row r="1712" spans="1:8" s="83" customFormat="1" ht="12.95">
      <c r="A1712" s="31"/>
      <c r="B1712" s="31"/>
      <c r="C1712" s="48"/>
      <c r="D1712" s="49"/>
      <c r="E1712" s="49"/>
      <c r="F1712" s="50"/>
      <c r="G1712" s="51"/>
      <c r="H1712" s="51"/>
    </row>
    <row r="1713" spans="1:8" s="83" customFormat="1" ht="12.95">
      <c r="A1713" s="31"/>
      <c r="B1713" s="31"/>
      <c r="C1713" s="48"/>
      <c r="D1713" s="49"/>
      <c r="E1713" s="49"/>
      <c r="F1713" s="50"/>
      <c r="G1713" s="51"/>
      <c r="H1713" s="51"/>
    </row>
    <row r="1714" spans="1:8" s="83" customFormat="1" ht="12.95">
      <c r="A1714" s="31"/>
      <c r="B1714" s="31"/>
      <c r="C1714" s="48"/>
      <c r="D1714" s="49"/>
      <c r="E1714" s="49"/>
      <c r="F1714" s="50"/>
      <c r="G1714" s="51"/>
      <c r="H1714" s="51"/>
    </row>
    <row r="1715" spans="1:8" s="83" customFormat="1" ht="12.95">
      <c r="A1715" s="31"/>
      <c r="B1715" s="31"/>
      <c r="C1715" s="48"/>
      <c r="D1715" s="49"/>
      <c r="E1715" s="49"/>
      <c r="F1715" s="50"/>
      <c r="G1715" s="51"/>
      <c r="H1715" s="51"/>
    </row>
    <row r="1716" spans="1:8" s="83" customFormat="1" ht="12.95">
      <c r="A1716" s="31"/>
      <c r="B1716" s="31"/>
      <c r="C1716" s="48"/>
      <c r="D1716" s="49"/>
      <c r="E1716" s="49"/>
      <c r="F1716" s="50"/>
      <c r="G1716" s="51"/>
      <c r="H1716" s="51"/>
    </row>
    <row r="1717" spans="1:8" s="83" customFormat="1" ht="12.95">
      <c r="A1717" s="31"/>
      <c r="B1717" s="31"/>
      <c r="C1717" s="48"/>
      <c r="D1717" s="49"/>
      <c r="E1717" s="49"/>
      <c r="F1717" s="50"/>
      <c r="G1717" s="51"/>
      <c r="H1717" s="51"/>
    </row>
    <row r="1718" spans="1:8" s="83" customFormat="1" ht="12.95">
      <c r="A1718" s="31"/>
      <c r="B1718" s="31"/>
      <c r="C1718" s="48"/>
      <c r="D1718" s="49"/>
      <c r="E1718" s="49"/>
      <c r="F1718" s="50"/>
      <c r="G1718" s="51"/>
      <c r="H1718" s="51"/>
    </row>
    <row r="1719" spans="1:8" s="83" customFormat="1" ht="12.95">
      <c r="A1719" s="31"/>
      <c r="B1719" s="31"/>
      <c r="C1719" s="48"/>
      <c r="D1719" s="49"/>
      <c r="E1719" s="49"/>
      <c r="F1719" s="50"/>
      <c r="G1719" s="51"/>
      <c r="H1719" s="51"/>
    </row>
    <row r="1720" spans="1:8" s="83" customFormat="1" ht="12.95">
      <c r="A1720" s="31"/>
      <c r="B1720" s="31"/>
      <c r="C1720" s="48"/>
      <c r="D1720" s="49"/>
      <c r="E1720" s="49"/>
      <c r="F1720" s="50"/>
      <c r="G1720" s="51"/>
      <c r="H1720" s="51"/>
    </row>
    <row r="1721" spans="1:8" s="83" customFormat="1" ht="12.95">
      <c r="A1721" s="31"/>
      <c r="B1721" s="31"/>
      <c r="C1721" s="48"/>
      <c r="D1721" s="49"/>
      <c r="E1721" s="49"/>
      <c r="F1721" s="50"/>
      <c r="G1721" s="51"/>
      <c r="H1721" s="51"/>
    </row>
    <row r="1722" spans="1:8" s="83" customFormat="1" ht="12.95">
      <c r="A1722" s="31"/>
      <c r="B1722" s="31"/>
      <c r="C1722" s="48"/>
      <c r="D1722" s="49"/>
      <c r="E1722" s="49"/>
      <c r="F1722" s="50"/>
      <c r="G1722" s="51"/>
      <c r="H1722" s="51"/>
    </row>
    <row r="1723" spans="1:8" s="83" customFormat="1" ht="12.95">
      <c r="A1723" s="31"/>
      <c r="B1723" s="31"/>
      <c r="C1723" s="48"/>
      <c r="D1723" s="49"/>
      <c r="E1723" s="49"/>
      <c r="F1723" s="50"/>
      <c r="G1723" s="51"/>
      <c r="H1723" s="51"/>
    </row>
    <row r="1724" spans="1:8" s="83" customFormat="1" ht="12.95">
      <c r="A1724" s="31"/>
      <c r="B1724" s="31"/>
      <c r="C1724" s="48"/>
      <c r="D1724" s="49"/>
      <c r="E1724" s="49"/>
      <c r="F1724" s="50"/>
      <c r="G1724" s="51"/>
      <c r="H1724" s="51"/>
    </row>
    <row r="1725" spans="1:8" s="83" customFormat="1" ht="12.95">
      <c r="A1725" s="31"/>
      <c r="B1725" s="31"/>
      <c r="C1725" s="48"/>
      <c r="D1725" s="49"/>
      <c r="E1725" s="49"/>
      <c r="F1725" s="50"/>
      <c r="G1725" s="51"/>
      <c r="H1725" s="51"/>
    </row>
    <row r="1726" spans="1:8" s="83" customFormat="1" ht="12.95">
      <c r="A1726" s="31"/>
      <c r="B1726" s="31"/>
      <c r="C1726" s="48"/>
      <c r="D1726" s="49"/>
      <c r="E1726" s="49"/>
      <c r="F1726" s="50"/>
      <c r="G1726" s="51"/>
      <c r="H1726" s="51"/>
    </row>
    <row r="1727" spans="1:8" s="83" customFormat="1" ht="12.95">
      <c r="A1727" s="31"/>
      <c r="B1727" s="31"/>
      <c r="C1727" s="48"/>
      <c r="D1727" s="49"/>
      <c r="E1727" s="49"/>
      <c r="F1727" s="50"/>
      <c r="G1727" s="51"/>
      <c r="H1727" s="51"/>
    </row>
    <row r="1728" spans="1:8" s="83" customFormat="1" ht="12.95">
      <c r="A1728" s="31"/>
      <c r="B1728" s="31"/>
      <c r="C1728" s="48"/>
      <c r="D1728" s="49"/>
      <c r="E1728" s="49"/>
      <c r="F1728" s="50"/>
      <c r="G1728" s="51"/>
      <c r="H1728" s="51"/>
    </row>
    <row r="1729" spans="1:8" s="83" customFormat="1" ht="12.95">
      <c r="A1729" s="31"/>
      <c r="B1729" s="31"/>
      <c r="C1729" s="48"/>
      <c r="D1729" s="49"/>
      <c r="E1729" s="49"/>
      <c r="F1729" s="50"/>
      <c r="G1729" s="51"/>
      <c r="H1729" s="51"/>
    </row>
    <row r="1730" spans="1:8" s="83" customFormat="1" ht="12.95">
      <c r="A1730" s="31"/>
      <c r="B1730" s="31"/>
      <c r="C1730" s="48"/>
      <c r="D1730" s="49"/>
      <c r="E1730" s="49"/>
      <c r="F1730" s="50"/>
      <c r="G1730" s="51"/>
      <c r="H1730" s="51"/>
    </row>
    <row r="1731" spans="1:8" s="83" customFormat="1" ht="12.95">
      <c r="A1731" s="31"/>
      <c r="B1731" s="31"/>
      <c r="C1731" s="48"/>
      <c r="D1731" s="49"/>
      <c r="E1731" s="49"/>
      <c r="F1731" s="50"/>
      <c r="G1731" s="51"/>
      <c r="H1731" s="51"/>
    </row>
    <row r="1732" spans="1:8" s="83" customFormat="1" ht="12.95">
      <c r="A1732" s="31"/>
      <c r="B1732" s="31"/>
      <c r="C1732" s="48"/>
      <c r="D1732" s="49"/>
      <c r="E1732" s="49"/>
      <c r="F1732" s="50"/>
      <c r="G1732" s="51"/>
      <c r="H1732" s="51"/>
    </row>
    <row r="1733" spans="1:8" s="83" customFormat="1" ht="12.95">
      <c r="A1733" s="31"/>
      <c r="B1733" s="31"/>
      <c r="C1733" s="48"/>
      <c r="D1733" s="49"/>
      <c r="E1733" s="49"/>
      <c r="F1733" s="50"/>
      <c r="G1733" s="51"/>
      <c r="H1733" s="51"/>
    </row>
    <row r="1734" spans="1:8" s="83" customFormat="1" ht="12.95">
      <c r="A1734" s="31"/>
      <c r="B1734" s="31"/>
      <c r="C1734" s="48"/>
      <c r="D1734" s="49"/>
      <c r="E1734" s="49"/>
      <c r="F1734" s="50"/>
      <c r="G1734" s="51"/>
      <c r="H1734" s="51"/>
    </row>
    <row r="1735" spans="1:8" s="83" customFormat="1" ht="12.95">
      <c r="A1735" s="31"/>
      <c r="B1735" s="31"/>
      <c r="C1735" s="48"/>
      <c r="D1735" s="49"/>
      <c r="E1735" s="49"/>
      <c r="F1735" s="50"/>
      <c r="G1735" s="51"/>
      <c r="H1735" s="51"/>
    </row>
    <row r="1736" spans="1:8" s="83" customFormat="1" ht="12.95">
      <c r="A1736" s="31"/>
      <c r="B1736" s="31"/>
      <c r="C1736" s="48"/>
      <c r="D1736" s="49"/>
      <c r="E1736" s="49"/>
      <c r="F1736" s="50"/>
      <c r="G1736" s="51"/>
      <c r="H1736" s="51"/>
    </row>
    <row r="1737" spans="1:8" s="83" customFormat="1" ht="12.95">
      <c r="A1737" s="31"/>
      <c r="B1737" s="31"/>
      <c r="C1737" s="48"/>
      <c r="D1737" s="49"/>
      <c r="E1737" s="49"/>
      <c r="F1737" s="50"/>
      <c r="G1737" s="51"/>
      <c r="H1737" s="51"/>
    </row>
    <row r="1738" spans="1:8" s="83" customFormat="1" ht="12.95">
      <c r="A1738" s="31"/>
      <c r="B1738" s="31"/>
      <c r="C1738" s="48"/>
      <c r="D1738" s="49"/>
      <c r="E1738" s="49"/>
      <c r="F1738" s="50"/>
      <c r="G1738" s="51"/>
      <c r="H1738" s="51"/>
    </row>
    <row r="1739" spans="1:8" s="83" customFormat="1" ht="12.95">
      <c r="A1739" s="31"/>
      <c r="B1739" s="31"/>
      <c r="C1739" s="48"/>
      <c r="D1739" s="49"/>
      <c r="E1739" s="49"/>
      <c r="F1739" s="50"/>
      <c r="G1739" s="51"/>
      <c r="H1739" s="51"/>
    </row>
    <row r="1740" spans="1:8" s="83" customFormat="1" ht="12.95">
      <c r="A1740" s="31"/>
      <c r="B1740" s="31"/>
      <c r="C1740" s="48"/>
      <c r="D1740" s="49"/>
      <c r="E1740" s="49"/>
      <c r="F1740" s="50"/>
      <c r="G1740" s="51"/>
      <c r="H1740" s="51"/>
    </row>
    <row r="1741" spans="1:8" s="83" customFormat="1" ht="12.95">
      <c r="A1741" s="31"/>
      <c r="B1741" s="31"/>
      <c r="C1741" s="48"/>
      <c r="D1741" s="49"/>
      <c r="E1741" s="49"/>
      <c r="F1741" s="50"/>
      <c r="G1741" s="51"/>
      <c r="H1741" s="51"/>
    </row>
    <row r="1742" spans="1:8" s="83" customFormat="1" ht="12.95">
      <c r="A1742" s="31"/>
      <c r="B1742" s="31"/>
      <c r="C1742" s="48"/>
      <c r="D1742" s="49"/>
      <c r="E1742" s="49"/>
      <c r="F1742" s="50"/>
      <c r="G1742" s="51"/>
      <c r="H1742" s="51"/>
    </row>
    <row r="1743" spans="1:8" s="83" customFormat="1" ht="12.95">
      <c r="A1743" s="31"/>
      <c r="B1743" s="31"/>
      <c r="C1743" s="48"/>
      <c r="D1743" s="49"/>
      <c r="E1743" s="49"/>
      <c r="F1743" s="50"/>
      <c r="G1743" s="51"/>
      <c r="H1743" s="51"/>
    </row>
    <row r="1744" spans="1:8" s="83" customFormat="1" ht="12.95">
      <c r="A1744" s="31"/>
      <c r="B1744" s="31"/>
      <c r="C1744" s="48"/>
      <c r="D1744" s="49"/>
      <c r="E1744" s="49"/>
      <c r="F1744" s="50"/>
      <c r="G1744" s="51"/>
      <c r="H1744" s="51"/>
    </row>
    <row r="1745" spans="1:8" s="83" customFormat="1" ht="12.95">
      <c r="A1745" s="31"/>
      <c r="B1745" s="31"/>
      <c r="C1745" s="48"/>
      <c r="D1745" s="49"/>
      <c r="E1745" s="49"/>
      <c r="F1745" s="50"/>
      <c r="G1745" s="51"/>
      <c r="H1745" s="51"/>
    </row>
    <row r="1746" spans="1:8" s="83" customFormat="1" ht="12.95">
      <c r="A1746" s="31"/>
      <c r="B1746" s="31"/>
      <c r="C1746" s="48"/>
      <c r="D1746" s="49"/>
      <c r="E1746" s="49"/>
      <c r="F1746" s="50"/>
      <c r="G1746" s="51"/>
      <c r="H1746" s="51"/>
    </row>
    <row r="1747" spans="1:8" s="83" customFormat="1" ht="12.95">
      <c r="A1747" s="31"/>
      <c r="B1747" s="31"/>
      <c r="C1747" s="48"/>
      <c r="D1747" s="49"/>
      <c r="E1747" s="49"/>
      <c r="F1747" s="50"/>
      <c r="G1747" s="51"/>
      <c r="H1747" s="51"/>
    </row>
    <row r="1748" spans="1:8" s="83" customFormat="1" ht="12.95">
      <c r="A1748" s="31"/>
      <c r="B1748" s="31"/>
      <c r="C1748" s="48"/>
      <c r="D1748" s="49"/>
      <c r="E1748" s="49"/>
      <c r="F1748" s="50"/>
      <c r="G1748" s="51"/>
      <c r="H1748" s="51"/>
    </row>
    <row r="1749" spans="1:8" s="83" customFormat="1" ht="12.95">
      <c r="A1749" s="31"/>
      <c r="B1749" s="31"/>
      <c r="C1749" s="48"/>
      <c r="D1749" s="49"/>
      <c r="E1749" s="49"/>
      <c r="F1749" s="50"/>
      <c r="G1749" s="51"/>
      <c r="H1749" s="51"/>
    </row>
    <row r="1750" spans="1:8" s="83" customFormat="1" ht="12.95">
      <c r="A1750" s="31"/>
      <c r="B1750" s="31"/>
      <c r="C1750" s="48"/>
      <c r="D1750" s="49"/>
      <c r="E1750" s="49"/>
      <c r="F1750" s="50"/>
      <c r="G1750" s="51"/>
      <c r="H1750" s="51"/>
    </row>
    <row r="1751" spans="1:8" s="83" customFormat="1" ht="12.95">
      <c r="A1751" s="31"/>
      <c r="B1751" s="31"/>
      <c r="C1751" s="48"/>
      <c r="D1751" s="49"/>
      <c r="E1751" s="49"/>
      <c r="F1751" s="50"/>
      <c r="G1751" s="51"/>
      <c r="H1751" s="51"/>
    </row>
    <row r="1752" spans="1:8" s="83" customFormat="1" ht="12.95">
      <c r="A1752" s="31"/>
      <c r="B1752" s="31"/>
      <c r="C1752" s="48"/>
      <c r="D1752" s="49"/>
      <c r="E1752" s="49"/>
      <c r="F1752" s="50"/>
      <c r="G1752" s="51"/>
      <c r="H1752" s="51"/>
    </row>
    <row r="1753" spans="1:8" s="83" customFormat="1" ht="12.95">
      <c r="A1753" s="31"/>
      <c r="B1753" s="31"/>
      <c r="C1753" s="48"/>
      <c r="D1753" s="49"/>
      <c r="E1753" s="49"/>
      <c r="F1753" s="50"/>
      <c r="G1753" s="51"/>
      <c r="H1753" s="51"/>
    </row>
    <row r="1754" spans="1:8" s="83" customFormat="1" ht="12.95">
      <c r="A1754" s="31"/>
      <c r="B1754" s="31"/>
      <c r="C1754" s="48"/>
      <c r="D1754" s="49"/>
      <c r="E1754" s="49"/>
      <c r="F1754" s="50"/>
      <c r="G1754" s="51"/>
      <c r="H1754" s="51"/>
    </row>
    <row r="1755" spans="1:8" s="83" customFormat="1" ht="12.95">
      <c r="A1755" s="31"/>
      <c r="B1755" s="31"/>
      <c r="C1755" s="48"/>
      <c r="D1755" s="49"/>
      <c r="E1755" s="49"/>
      <c r="F1755" s="50"/>
      <c r="G1755" s="51"/>
      <c r="H1755" s="51"/>
    </row>
    <row r="1756" spans="1:8" s="83" customFormat="1" ht="12.95">
      <c r="A1756" s="31"/>
      <c r="B1756" s="31"/>
      <c r="C1756" s="48"/>
      <c r="D1756" s="49"/>
      <c r="E1756" s="49"/>
      <c r="F1756" s="50"/>
      <c r="G1756" s="51"/>
      <c r="H1756" s="51"/>
    </row>
    <row r="1757" spans="1:8" s="83" customFormat="1" ht="12.95">
      <c r="A1757" s="31"/>
      <c r="B1757" s="31"/>
      <c r="C1757" s="48"/>
      <c r="D1757" s="49"/>
      <c r="E1757" s="49"/>
      <c r="F1757" s="50"/>
      <c r="G1757" s="51"/>
      <c r="H1757" s="51"/>
    </row>
    <row r="1758" spans="1:8" s="83" customFormat="1" ht="12.95">
      <c r="A1758" s="31"/>
      <c r="B1758" s="31"/>
      <c r="C1758" s="48"/>
      <c r="D1758" s="49"/>
      <c r="E1758" s="49"/>
      <c r="F1758" s="50"/>
      <c r="G1758" s="51"/>
      <c r="H1758" s="51"/>
    </row>
    <row r="1759" spans="1:8" s="83" customFormat="1" ht="12.95">
      <c r="A1759" s="31"/>
      <c r="B1759" s="31"/>
      <c r="C1759" s="48"/>
      <c r="D1759" s="49"/>
      <c r="E1759" s="49"/>
      <c r="F1759" s="50"/>
      <c r="G1759" s="51"/>
      <c r="H1759" s="51"/>
    </row>
    <row r="1760" spans="1:8" s="83" customFormat="1" ht="12.95">
      <c r="A1760" s="31"/>
      <c r="B1760" s="31"/>
      <c r="C1760" s="48"/>
      <c r="D1760" s="49"/>
      <c r="E1760" s="49"/>
      <c r="F1760" s="50"/>
      <c r="G1760" s="51"/>
      <c r="H1760" s="51"/>
    </row>
    <row r="1761" spans="1:8" s="83" customFormat="1" ht="12.95">
      <c r="A1761" s="31"/>
      <c r="B1761" s="31"/>
      <c r="C1761" s="48"/>
      <c r="D1761" s="49"/>
      <c r="E1761" s="49"/>
      <c r="F1761" s="50"/>
      <c r="G1761" s="51"/>
      <c r="H1761" s="51"/>
    </row>
    <row r="1762" spans="1:8" s="83" customFormat="1" ht="12.95">
      <c r="A1762" s="31"/>
      <c r="B1762" s="31"/>
      <c r="C1762" s="48"/>
      <c r="D1762" s="49"/>
      <c r="E1762" s="49"/>
      <c r="F1762" s="50"/>
      <c r="G1762" s="51"/>
      <c r="H1762" s="51"/>
    </row>
    <row r="1763" spans="1:8" s="83" customFormat="1" ht="12.95">
      <c r="A1763" s="31"/>
      <c r="B1763" s="31"/>
      <c r="C1763" s="48"/>
      <c r="D1763" s="49"/>
      <c r="E1763" s="49"/>
      <c r="F1763" s="50"/>
      <c r="G1763" s="51"/>
      <c r="H1763" s="51"/>
    </row>
    <row r="1764" spans="1:8" s="83" customFormat="1" ht="12.95">
      <c r="A1764" s="31"/>
      <c r="B1764" s="31"/>
      <c r="C1764" s="48"/>
      <c r="D1764" s="49"/>
      <c r="E1764" s="49"/>
      <c r="F1764" s="50"/>
      <c r="G1764" s="51"/>
      <c r="H1764" s="51"/>
    </row>
    <row r="1765" spans="1:8" s="83" customFormat="1" ht="12.95">
      <c r="A1765" s="31"/>
      <c r="B1765" s="31"/>
      <c r="C1765" s="48"/>
      <c r="D1765" s="49"/>
      <c r="E1765" s="49"/>
      <c r="F1765" s="50"/>
      <c r="G1765" s="51"/>
      <c r="H1765" s="51"/>
    </row>
    <row r="1766" spans="1:8" s="83" customFormat="1" ht="12.95">
      <c r="A1766" s="31"/>
      <c r="B1766" s="31"/>
      <c r="C1766" s="48"/>
      <c r="D1766" s="49"/>
      <c r="E1766" s="49"/>
      <c r="F1766" s="50"/>
      <c r="G1766" s="51"/>
      <c r="H1766" s="51"/>
    </row>
    <row r="1767" spans="1:8" s="83" customFormat="1" ht="12.95">
      <c r="A1767" s="31"/>
      <c r="B1767" s="31"/>
      <c r="C1767" s="48"/>
      <c r="D1767" s="49"/>
      <c r="E1767" s="49"/>
      <c r="F1767" s="50"/>
      <c r="G1767" s="51"/>
      <c r="H1767" s="51"/>
    </row>
    <row r="1768" spans="1:8" s="83" customFormat="1" ht="12.95">
      <c r="A1768" s="31"/>
      <c r="B1768" s="31"/>
      <c r="C1768" s="48"/>
      <c r="D1768" s="49"/>
      <c r="E1768" s="49"/>
      <c r="F1768" s="50"/>
      <c r="G1768" s="51"/>
      <c r="H1768" s="51"/>
    </row>
    <row r="1769" spans="1:8" s="83" customFormat="1" ht="12.95">
      <c r="A1769" s="31"/>
      <c r="B1769" s="31"/>
      <c r="C1769" s="48"/>
      <c r="D1769" s="49"/>
      <c r="E1769" s="49"/>
      <c r="F1769" s="50"/>
      <c r="G1769" s="51"/>
      <c r="H1769" s="51"/>
    </row>
    <row r="1770" spans="1:8" s="83" customFormat="1" ht="12.95">
      <c r="A1770" s="31"/>
      <c r="B1770" s="31"/>
      <c r="C1770" s="48"/>
      <c r="D1770" s="49"/>
      <c r="E1770" s="49"/>
      <c r="F1770" s="50"/>
      <c r="G1770" s="51"/>
      <c r="H1770" s="51"/>
    </row>
    <row r="1771" spans="1:8" s="83" customFormat="1" ht="12.95">
      <c r="A1771" s="31"/>
      <c r="B1771" s="31"/>
      <c r="C1771" s="48"/>
      <c r="D1771" s="49"/>
      <c r="E1771" s="49"/>
      <c r="F1771" s="50"/>
      <c r="G1771" s="51"/>
      <c r="H1771" s="51"/>
    </row>
    <row r="1772" spans="1:8" s="83" customFormat="1" ht="12.95">
      <c r="A1772" s="31"/>
      <c r="B1772" s="31"/>
      <c r="C1772" s="48"/>
      <c r="D1772" s="49"/>
      <c r="E1772" s="49"/>
      <c r="F1772" s="50"/>
      <c r="G1772" s="51"/>
      <c r="H1772" s="51"/>
    </row>
    <row r="1773" spans="1:8" s="83" customFormat="1" ht="12.95">
      <c r="A1773" s="31"/>
      <c r="B1773" s="31"/>
      <c r="C1773" s="48"/>
      <c r="D1773" s="49"/>
      <c r="E1773" s="49"/>
      <c r="F1773" s="50"/>
      <c r="G1773" s="51"/>
      <c r="H1773" s="51"/>
    </row>
    <row r="1774" spans="1:8" s="83" customFormat="1" ht="12.95">
      <c r="A1774" s="31"/>
      <c r="B1774" s="31"/>
      <c r="C1774" s="48"/>
      <c r="D1774" s="49"/>
      <c r="E1774" s="49"/>
      <c r="F1774" s="50"/>
      <c r="G1774" s="51"/>
      <c r="H1774" s="51"/>
    </row>
    <row r="1775" spans="1:8" s="83" customFormat="1" ht="12.95">
      <c r="A1775" s="31"/>
      <c r="B1775" s="31"/>
      <c r="C1775" s="48"/>
      <c r="D1775" s="49"/>
      <c r="E1775" s="49"/>
      <c r="F1775" s="50"/>
      <c r="G1775" s="51"/>
      <c r="H1775" s="51"/>
    </row>
    <row r="1776" spans="1:8" s="83" customFormat="1" ht="12.95">
      <c r="A1776" s="31"/>
      <c r="B1776" s="31"/>
      <c r="C1776" s="48"/>
      <c r="D1776" s="49"/>
      <c r="E1776" s="49"/>
      <c r="F1776" s="50"/>
      <c r="G1776" s="51"/>
      <c r="H1776" s="51"/>
    </row>
    <row r="1777" spans="1:8" s="83" customFormat="1" ht="12.95">
      <c r="A1777" s="31"/>
      <c r="B1777" s="31"/>
      <c r="C1777" s="48"/>
      <c r="D1777" s="49"/>
      <c r="E1777" s="49"/>
      <c r="F1777" s="50"/>
      <c r="G1777" s="51"/>
      <c r="H1777" s="51"/>
    </row>
    <row r="1778" spans="1:8" s="83" customFormat="1" ht="12.95">
      <c r="A1778" s="31"/>
      <c r="B1778" s="31"/>
      <c r="C1778" s="48"/>
      <c r="D1778" s="49"/>
      <c r="E1778" s="49"/>
      <c r="F1778" s="50"/>
      <c r="G1778" s="51"/>
      <c r="H1778" s="51"/>
    </row>
    <row r="1779" spans="1:8" s="83" customFormat="1" ht="12.95">
      <c r="A1779" s="31"/>
      <c r="B1779" s="31"/>
      <c r="C1779" s="48"/>
      <c r="D1779" s="49"/>
      <c r="E1779" s="49"/>
      <c r="F1779" s="50"/>
      <c r="G1779" s="51"/>
      <c r="H1779" s="51"/>
    </row>
    <row r="1780" spans="1:8" s="83" customFormat="1" ht="12.95">
      <c r="A1780" s="31"/>
      <c r="B1780" s="31"/>
      <c r="C1780" s="48"/>
      <c r="D1780" s="49"/>
      <c r="E1780" s="49"/>
      <c r="F1780" s="50"/>
      <c r="G1780" s="51"/>
      <c r="H1780" s="51"/>
    </row>
    <row r="1781" spans="1:8" s="83" customFormat="1" ht="12.95">
      <c r="A1781" s="31"/>
      <c r="B1781" s="31"/>
      <c r="C1781" s="48"/>
      <c r="D1781" s="49"/>
      <c r="E1781" s="49"/>
      <c r="F1781" s="50"/>
      <c r="G1781" s="51"/>
      <c r="H1781" s="51"/>
    </row>
    <row r="1782" spans="1:8" s="83" customFormat="1" ht="12.95">
      <c r="A1782" s="31"/>
      <c r="B1782" s="31"/>
      <c r="C1782" s="48"/>
      <c r="D1782" s="49"/>
      <c r="E1782" s="49"/>
      <c r="F1782" s="50"/>
      <c r="G1782" s="51"/>
      <c r="H1782" s="51"/>
    </row>
    <row r="1783" spans="1:8" s="83" customFormat="1" ht="12.95">
      <c r="A1783" s="31"/>
      <c r="B1783" s="31"/>
      <c r="C1783" s="48"/>
      <c r="D1783" s="49"/>
      <c r="E1783" s="49"/>
      <c r="F1783" s="50"/>
      <c r="G1783" s="51"/>
      <c r="H1783" s="51"/>
    </row>
    <row r="1784" spans="1:8" s="83" customFormat="1" ht="12.95">
      <c r="A1784" s="31"/>
      <c r="B1784" s="31"/>
      <c r="C1784" s="48"/>
      <c r="D1784" s="49"/>
      <c r="E1784" s="49"/>
      <c r="F1784" s="50"/>
      <c r="G1784" s="51"/>
      <c r="H1784" s="51"/>
    </row>
    <row r="1785" spans="1:8" s="83" customFormat="1" ht="12.95">
      <c r="A1785" s="31"/>
      <c r="B1785" s="31"/>
      <c r="C1785" s="48"/>
      <c r="D1785" s="49"/>
      <c r="E1785" s="49"/>
      <c r="F1785" s="50"/>
      <c r="G1785" s="51"/>
      <c r="H1785" s="51"/>
    </row>
    <row r="1786" spans="1:8" s="83" customFormat="1" ht="12.95">
      <c r="A1786" s="31"/>
      <c r="B1786" s="31"/>
      <c r="C1786" s="48"/>
      <c r="D1786" s="49"/>
      <c r="E1786" s="49"/>
      <c r="F1786" s="50"/>
      <c r="G1786" s="51"/>
      <c r="H1786" s="51"/>
    </row>
    <row r="1787" spans="1:8" s="83" customFormat="1" ht="12.95">
      <c r="A1787" s="31"/>
      <c r="B1787" s="31"/>
      <c r="C1787" s="48"/>
      <c r="D1787" s="49"/>
      <c r="E1787" s="49"/>
      <c r="F1787" s="50"/>
      <c r="G1787" s="51"/>
      <c r="H1787" s="51"/>
    </row>
    <row r="1788" spans="1:8" s="83" customFormat="1" ht="12.95">
      <c r="A1788" s="31"/>
      <c r="B1788" s="31"/>
      <c r="C1788" s="48"/>
      <c r="D1788" s="49"/>
      <c r="E1788" s="49"/>
      <c r="F1788" s="50"/>
      <c r="G1788" s="51"/>
      <c r="H1788" s="51"/>
    </row>
    <row r="1789" spans="1:8" s="83" customFormat="1" ht="12.95">
      <c r="A1789" s="31"/>
      <c r="B1789" s="31"/>
      <c r="C1789" s="48"/>
      <c r="D1789" s="49"/>
      <c r="E1789" s="49"/>
      <c r="F1789" s="50"/>
      <c r="G1789" s="51"/>
      <c r="H1789" s="51"/>
    </row>
    <row r="1790" spans="1:8" s="83" customFormat="1" ht="12.95">
      <c r="A1790" s="31"/>
      <c r="B1790" s="31"/>
      <c r="C1790" s="48"/>
      <c r="D1790" s="49"/>
      <c r="E1790" s="49"/>
      <c r="F1790" s="50"/>
      <c r="G1790" s="51"/>
      <c r="H1790" s="51"/>
    </row>
    <row r="1791" spans="1:8" s="83" customFormat="1" ht="12.95">
      <c r="A1791" s="31"/>
      <c r="B1791" s="31"/>
      <c r="C1791" s="48"/>
      <c r="D1791" s="49"/>
      <c r="E1791" s="49"/>
      <c r="F1791" s="50"/>
      <c r="G1791" s="51"/>
      <c r="H1791" s="51"/>
    </row>
    <row r="1792" spans="1:8" s="83" customFormat="1" ht="12.95">
      <c r="A1792" s="31"/>
      <c r="B1792" s="31"/>
      <c r="C1792" s="48"/>
      <c r="D1792" s="49"/>
      <c r="E1792" s="49"/>
      <c r="F1792" s="50"/>
      <c r="G1792" s="51"/>
      <c r="H1792" s="51"/>
    </row>
    <row r="1793" spans="1:8" s="83" customFormat="1" ht="12.95">
      <c r="A1793" s="31"/>
      <c r="B1793" s="31"/>
      <c r="C1793" s="48"/>
      <c r="D1793" s="49"/>
      <c r="E1793" s="49"/>
      <c r="F1793" s="50"/>
      <c r="G1793" s="51"/>
      <c r="H1793" s="51"/>
    </row>
    <row r="1794" spans="1:8" s="83" customFormat="1" ht="12.95">
      <c r="A1794" s="31"/>
      <c r="B1794" s="31"/>
      <c r="C1794" s="48"/>
      <c r="D1794" s="49"/>
      <c r="E1794" s="49"/>
      <c r="F1794" s="50"/>
      <c r="G1794" s="51"/>
      <c r="H1794" s="51"/>
    </row>
    <row r="1795" spans="1:8" s="83" customFormat="1" ht="12.95">
      <c r="A1795" s="31"/>
      <c r="B1795" s="31"/>
      <c r="C1795" s="48"/>
      <c r="D1795" s="49"/>
      <c r="E1795" s="49"/>
      <c r="F1795" s="50"/>
      <c r="G1795" s="51"/>
      <c r="H1795" s="51"/>
    </row>
    <row r="1796" spans="1:8" s="83" customFormat="1" ht="12.95">
      <c r="A1796" s="31"/>
      <c r="B1796" s="31"/>
      <c r="C1796" s="48"/>
      <c r="D1796" s="49"/>
      <c r="E1796" s="49"/>
      <c r="F1796" s="50"/>
      <c r="G1796" s="51"/>
      <c r="H1796" s="51"/>
    </row>
    <row r="1797" spans="1:8" s="83" customFormat="1" ht="12.95">
      <c r="A1797" s="31"/>
      <c r="B1797" s="31"/>
      <c r="C1797" s="48"/>
      <c r="D1797" s="49"/>
      <c r="E1797" s="49"/>
      <c r="F1797" s="50"/>
      <c r="G1797" s="51"/>
      <c r="H1797" s="51"/>
    </row>
    <row r="1798" spans="1:8" s="83" customFormat="1" ht="12.95">
      <c r="A1798" s="31"/>
      <c r="B1798" s="31"/>
      <c r="C1798" s="48"/>
      <c r="D1798" s="49"/>
      <c r="E1798" s="49"/>
      <c r="F1798" s="50"/>
      <c r="G1798" s="51"/>
      <c r="H1798" s="51"/>
    </row>
    <row r="1799" spans="1:8" s="83" customFormat="1" ht="12.95">
      <c r="A1799" s="31"/>
      <c r="B1799" s="31"/>
      <c r="C1799" s="48"/>
      <c r="D1799" s="49"/>
      <c r="E1799" s="49"/>
      <c r="F1799" s="50"/>
      <c r="G1799" s="51"/>
      <c r="H1799" s="51"/>
    </row>
    <row r="1800" spans="1:8" s="83" customFormat="1" ht="12.95">
      <c r="A1800" s="31"/>
      <c r="B1800" s="31"/>
      <c r="C1800" s="48"/>
      <c r="D1800" s="49"/>
      <c r="E1800" s="49"/>
      <c r="F1800" s="50"/>
      <c r="G1800" s="51"/>
      <c r="H1800" s="51"/>
    </row>
    <row r="1801" spans="1:8" s="83" customFormat="1" ht="12.95">
      <c r="A1801" s="31"/>
      <c r="B1801" s="31"/>
      <c r="C1801" s="48"/>
      <c r="D1801" s="49"/>
      <c r="E1801" s="49"/>
      <c r="F1801" s="50"/>
      <c r="G1801" s="51"/>
      <c r="H1801" s="51"/>
    </row>
    <row r="1802" spans="1:8" s="83" customFormat="1" ht="12.95">
      <c r="A1802" s="31"/>
      <c r="B1802" s="31"/>
      <c r="C1802" s="48"/>
      <c r="D1802" s="49"/>
      <c r="E1802" s="49"/>
      <c r="F1802" s="50"/>
      <c r="G1802" s="51"/>
      <c r="H1802" s="51"/>
    </row>
    <row r="1803" spans="1:8" s="83" customFormat="1" ht="12.95">
      <c r="A1803" s="31"/>
      <c r="B1803" s="31"/>
      <c r="C1803" s="48"/>
      <c r="D1803" s="49"/>
      <c r="E1803" s="49"/>
      <c r="F1803" s="50"/>
      <c r="G1803" s="51"/>
      <c r="H1803" s="51"/>
    </row>
    <row r="1804" spans="1:8" s="83" customFormat="1" ht="12.95">
      <c r="A1804" s="31"/>
      <c r="B1804" s="31"/>
      <c r="C1804" s="48"/>
      <c r="D1804" s="49"/>
      <c r="E1804" s="49"/>
      <c r="F1804" s="50"/>
      <c r="G1804" s="51"/>
      <c r="H1804" s="51"/>
    </row>
    <row r="1805" spans="1:8" s="83" customFormat="1" ht="12.95">
      <c r="A1805" s="31"/>
      <c r="B1805" s="31"/>
      <c r="C1805" s="48"/>
      <c r="D1805" s="49"/>
      <c r="E1805" s="49"/>
      <c r="F1805" s="50"/>
      <c r="G1805" s="51"/>
      <c r="H1805" s="51"/>
    </row>
    <row r="1806" spans="1:8" s="83" customFormat="1" ht="12.95">
      <c r="A1806" s="31"/>
      <c r="B1806" s="31"/>
      <c r="C1806" s="48"/>
      <c r="D1806" s="49"/>
      <c r="E1806" s="49"/>
      <c r="F1806" s="50"/>
      <c r="G1806" s="51"/>
      <c r="H1806" s="51"/>
    </row>
    <row r="1807" spans="1:8" s="83" customFormat="1" ht="12.95">
      <c r="A1807" s="31"/>
      <c r="B1807" s="31"/>
      <c r="C1807" s="48"/>
      <c r="D1807" s="49"/>
      <c r="E1807" s="49"/>
      <c r="F1807" s="50"/>
      <c r="G1807" s="51"/>
      <c r="H1807" s="51"/>
    </row>
    <row r="1808" spans="1:8" s="83" customFormat="1" ht="12.95">
      <c r="A1808" s="31"/>
      <c r="B1808" s="31"/>
      <c r="C1808" s="48"/>
      <c r="D1808" s="49"/>
      <c r="E1808" s="49"/>
      <c r="F1808" s="50"/>
      <c r="G1808" s="51"/>
      <c r="H1808" s="51"/>
    </row>
    <row r="1809" spans="1:8" s="83" customFormat="1" ht="12.95">
      <c r="A1809" s="31"/>
      <c r="B1809" s="31"/>
      <c r="C1809" s="48"/>
      <c r="D1809" s="49"/>
      <c r="E1809" s="49"/>
      <c r="F1809" s="50"/>
      <c r="G1809" s="51"/>
      <c r="H1809" s="51"/>
    </row>
    <row r="1810" spans="1:8" s="83" customFormat="1" ht="12.95">
      <c r="A1810" s="31"/>
      <c r="B1810" s="31"/>
      <c r="C1810" s="48"/>
      <c r="D1810" s="49"/>
      <c r="E1810" s="49"/>
      <c r="F1810" s="50"/>
      <c r="G1810" s="51"/>
      <c r="H1810" s="51"/>
    </row>
    <row r="1811" spans="1:8" s="83" customFormat="1" ht="12.95">
      <c r="A1811" s="31"/>
      <c r="B1811" s="31"/>
      <c r="C1811" s="48"/>
      <c r="D1811" s="49"/>
      <c r="E1811" s="49"/>
      <c r="F1811" s="50"/>
      <c r="G1811" s="51"/>
      <c r="H1811" s="51"/>
    </row>
    <row r="1812" spans="1:8" s="83" customFormat="1" ht="12.95">
      <c r="A1812" s="31"/>
      <c r="B1812" s="31"/>
      <c r="C1812" s="48"/>
      <c r="D1812" s="49"/>
      <c r="E1812" s="49"/>
      <c r="F1812" s="50"/>
      <c r="G1812" s="51"/>
      <c r="H1812" s="51"/>
    </row>
    <row r="1813" spans="1:8" s="83" customFormat="1" ht="12.95">
      <c r="A1813" s="31"/>
      <c r="B1813" s="31"/>
      <c r="C1813" s="48"/>
      <c r="D1813" s="49"/>
      <c r="E1813" s="49"/>
      <c r="F1813" s="50"/>
      <c r="G1813" s="51"/>
      <c r="H1813" s="51"/>
    </row>
    <row r="1814" spans="1:8" s="83" customFormat="1" ht="12.95">
      <c r="A1814" s="31"/>
      <c r="B1814" s="31"/>
      <c r="C1814" s="48"/>
      <c r="D1814" s="49"/>
      <c r="E1814" s="49"/>
      <c r="F1814" s="50"/>
      <c r="G1814" s="51"/>
      <c r="H1814" s="51"/>
    </row>
    <row r="1815" spans="1:8" s="83" customFormat="1" ht="12.95">
      <c r="A1815" s="31"/>
      <c r="B1815" s="31"/>
      <c r="C1815" s="48"/>
      <c r="D1815" s="49"/>
      <c r="E1815" s="49"/>
      <c r="F1815" s="50"/>
      <c r="G1815" s="51"/>
      <c r="H1815" s="51"/>
    </row>
    <row r="1816" spans="1:8" s="83" customFormat="1" ht="12.95">
      <c r="A1816" s="31"/>
      <c r="B1816" s="31"/>
      <c r="C1816" s="48"/>
      <c r="D1816" s="49"/>
      <c r="E1816" s="49"/>
      <c r="F1816" s="50"/>
      <c r="G1816" s="51"/>
      <c r="H1816" s="51"/>
    </row>
    <row r="1817" spans="1:8" s="83" customFormat="1" ht="12.95">
      <c r="A1817" s="31"/>
      <c r="B1817" s="31"/>
      <c r="C1817" s="48"/>
      <c r="D1817" s="49"/>
      <c r="E1817" s="49"/>
      <c r="F1817" s="50"/>
      <c r="G1817" s="51"/>
      <c r="H1817" s="51"/>
    </row>
    <row r="1818" spans="1:8" s="83" customFormat="1" ht="12.95">
      <c r="A1818" s="31"/>
      <c r="B1818" s="31"/>
      <c r="C1818" s="48"/>
      <c r="D1818" s="49"/>
      <c r="E1818" s="49"/>
      <c r="F1818" s="50"/>
      <c r="G1818" s="51"/>
      <c r="H1818" s="51"/>
    </row>
    <row r="1819" spans="1:8" s="83" customFormat="1" ht="12.95">
      <c r="A1819" s="31"/>
      <c r="B1819" s="31"/>
      <c r="C1819" s="48"/>
      <c r="D1819" s="49"/>
      <c r="E1819" s="49"/>
      <c r="F1819" s="50"/>
      <c r="G1819" s="51"/>
      <c r="H1819" s="51"/>
    </row>
    <row r="1820" spans="1:8" s="83" customFormat="1" ht="12.95">
      <c r="A1820" s="31"/>
      <c r="B1820" s="31"/>
      <c r="C1820" s="48"/>
      <c r="D1820" s="49"/>
      <c r="E1820" s="49"/>
      <c r="F1820" s="50"/>
      <c r="G1820" s="51"/>
      <c r="H1820" s="51"/>
    </row>
    <row r="1821" spans="1:8" s="83" customFormat="1" ht="12.95">
      <c r="A1821" s="31"/>
      <c r="B1821" s="31"/>
      <c r="C1821" s="48"/>
      <c r="D1821" s="49"/>
      <c r="E1821" s="49"/>
      <c r="F1821" s="50"/>
      <c r="G1821" s="51"/>
      <c r="H1821" s="51"/>
    </row>
    <row r="1822" spans="1:8" s="83" customFormat="1" ht="12.95">
      <c r="A1822" s="31"/>
      <c r="B1822" s="31"/>
      <c r="C1822" s="48"/>
      <c r="D1822" s="49"/>
      <c r="E1822" s="49"/>
      <c r="F1822" s="50"/>
      <c r="G1822" s="51"/>
      <c r="H1822" s="51"/>
    </row>
    <row r="1823" spans="1:8" s="83" customFormat="1" ht="12.95">
      <c r="A1823" s="31"/>
      <c r="B1823" s="31"/>
      <c r="C1823" s="48"/>
      <c r="D1823" s="49"/>
      <c r="E1823" s="49"/>
      <c r="F1823" s="50"/>
      <c r="G1823" s="51"/>
      <c r="H1823" s="51"/>
    </row>
    <row r="1824" spans="1:8" s="83" customFormat="1" ht="12.95">
      <c r="A1824" s="31"/>
      <c r="B1824" s="31"/>
      <c r="C1824" s="48"/>
      <c r="D1824" s="49"/>
      <c r="E1824" s="49"/>
      <c r="F1824" s="50"/>
      <c r="G1824" s="51"/>
      <c r="H1824" s="51"/>
    </row>
    <row r="1825" spans="1:8" s="83" customFormat="1" ht="12.95">
      <c r="A1825" s="31"/>
      <c r="B1825" s="31"/>
      <c r="C1825" s="48"/>
      <c r="D1825" s="49"/>
      <c r="E1825" s="49"/>
      <c r="F1825" s="50"/>
      <c r="G1825" s="51"/>
      <c r="H1825" s="51"/>
    </row>
    <row r="1826" spans="1:8" s="83" customFormat="1" ht="12.95">
      <c r="A1826" s="31"/>
      <c r="B1826" s="31"/>
      <c r="C1826" s="48"/>
      <c r="D1826" s="49"/>
      <c r="E1826" s="49"/>
      <c r="F1826" s="50"/>
      <c r="G1826" s="51"/>
      <c r="H1826" s="51"/>
    </row>
    <row r="1827" spans="1:8" s="83" customFormat="1" ht="12.95">
      <c r="A1827" s="31"/>
      <c r="B1827" s="31"/>
      <c r="C1827" s="48"/>
      <c r="D1827" s="49"/>
      <c r="E1827" s="49"/>
      <c r="F1827" s="50"/>
      <c r="G1827" s="51"/>
      <c r="H1827" s="51"/>
    </row>
    <row r="1828" spans="1:8" s="83" customFormat="1" ht="12.95">
      <c r="A1828" s="31"/>
      <c r="B1828" s="31"/>
      <c r="C1828" s="48"/>
      <c r="D1828" s="49"/>
      <c r="E1828" s="49"/>
      <c r="F1828" s="50"/>
      <c r="G1828" s="51"/>
      <c r="H1828" s="51"/>
    </row>
    <row r="1829" spans="1:8" s="83" customFormat="1" ht="12.95">
      <c r="A1829" s="31"/>
      <c r="B1829" s="31"/>
      <c r="C1829" s="48"/>
      <c r="D1829" s="49"/>
      <c r="E1829" s="49"/>
      <c r="F1829" s="50"/>
      <c r="G1829" s="51"/>
      <c r="H1829" s="51"/>
    </row>
    <row r="1830" spans="1:8" s="83" customFormat="1" ht="12.95">
      <c r="A1830" s="31"/>
      <c r="B1830" s="31"/>
      <c r="C1830" s="48"/>
      <c r="D1830" s="49"/>
      <c r="E1830" s="49"/>
      <c r="F1830" s="50"/>
      <c r="G1830" s="51"/>
      <c r="H1830" s="51"/>
    </row>
    <row r="1831" spans="1:8" s="83" customFormat="1" ht="12.95">
      <c r="A1831" s="31"/>
      <c r="B1831" s="31"/>
      <c r="C1831" s="48"/>
      <c r="D1831" s="49"/>
      <c r="E1831" s="49"/>
      <c r="F1831" s="50"/>
      <c r="G1831" s="51"/>
      <c r="H1831" s="51"/>
    </row>
    <row r="1832" spans="1:8" s="83" customFormat="1" ht="12.95">
      <c r="A1832" s="31"/>
      <c r="B1832" s="31"/>
      <c r="C1832" s="48"/>
      <c r="D1832" s="49"/>
      <c r="E1832" s="49"/>
      <c r="F1832" s="50"/>
      <c r="G1832" s="51"/>
      <c r="H1832" s="51"/>
    </row>
    <row r="1833" spans="1:8" s="83" customFormat="1" ht="12.95">
      <c r="A1833" s="31"/>
      <c r="B1833" s="31"/>
      <c r="C1833" s="48"/>
      <c r="D1833" s="49"/>
      <c r="E1833" s="49"/>
      <c r="F1833" s="50"/>
      <c r="G1833" s="51"/>
      <c r="H1833" s="51"/>
    </row>
    <row r="1834" spans="1:8" s="83" customFormat="1" ht="12.95">
      <c r="A1834" s="31"/>
      <c r="B1834" s="31"/>
      <c r="C1834" s="48"/>
      <c r="D1834" s="49"/>
      <c r="E1834" s="49"/>
      <c r="F1834" s="50"/>
      <c r="G1834" s="51"/>
      <c r="H1834" s="51"/>
    </row>
    <row r="1835" spans="1:8" s="83" customFormat="1" ht="12.95">
      <c r="A1835" s="31"/>
      <c r="B1835" s="31"/>
      <c r="C1835" s="48"/>
      <c r="D1835" s="49"/>
      <c r="E1835" s="49"/>
      <c r="F1835" s="50"/>
      <c r="G1835" s="51"/>
      <c r="H1835" s="51"/>
    </row>
    <row r="1836" spans="1:8" s="83" customFormat="1" ht="12.95">
      <c r="A1836" s="31"/>
      <c r="B1836" s="31"/>
      <c r="C1836" s="48"/>
      <c r="D1836" s="49"/>
      <c r="E1836" s="49"/>
      <c r="F1836" s="50"/>
      <c r="G1836" s="51"/>
      <c r="H1836" s="51"/>
    </row>
    <row r="1837" spans="1:8" s="83" customFormat="1" ht="12.95">
      <c r="A1837" s="31"/>
      <c r="B1837" s="31"/>
      <c r="C1837" s="48"/>
      <c r="D1837" s="49"/>
      <c r="E1837" s="49"/>
      <c r="F1837" s="50"/>
      <c r="G1837" s="51"/>
      <c r="H1837" s="51"/>
    </row>
    <row r="1838" spans="1:8" s="83" customFormat="1" ht="12.95">
      <c r="A1838" s="31"/>
      <c r="B1838" s="31"/>
      <c r="C1838" s="48"/>
      <c r="D1838" s="49"/>
      <c r="E1838" s="49"/>
      <c r="F1838" s="50"/>
      <c r="G1838" s="51"/>
      <c r="H1838" s="51"/>
    </row>
    <row r="1839" spans="1:8" s="83" customFormat="1" ht="12.95">
      <c r="A1839" s="31"/>
      <c r="B1839" s="31"/>
      <c r="C1839" s="48"/>
      <c r="D1839" s="49"/>
      <c r="E1839" s="49"/>
      <c r="F1839" s="50"/>
      <c r="G1839" s="51"/>
      <c r="H1839" s="51"/>
    </row>
    <row r="1840" spans="1:8" s="83" customFormat="1" ht="12.95">
      <c r="A1840" s="31"/>
      <c r="B1840" s="31"/>
      <c r="C1840" s="48"/>
      <c r="D1840" s="49"/>
      <c r="E1840" s="49"/>
      <c r="F1840" s="50"/>
      <c r="G1840" s="51"/>
      <c r="H1840" s="51"/>
    </row>
    <row r="1841" spans="1:8" s="83" customFormat="1" ht="12.95">
      <c r="A1841" s="31"/>
      <c r="B1841" s="31"/>
      <c r="C1841" s="48"/>
      <c r="D1841" s="49"/>
      <c r="E1841" s="49"/>
      <c r="F1841" s="50"/>
      <c r="G1841" s="51"/>
      <c r="H1841" s="51"/>
    </row>
    <row r="1842" spans="1:8" s="83" customFormat="1" ht="12.95">
      <c r="A1842" s="31"/>
      <c r="B1842" s="31"/>
      <c r="C1842" s="48"/>
      <c r="D1842" s="49"/>
      <c r="E1842" s="49"/>
      <c r="F1842" s="50"/>
      <c r="G1842" s="51"/>
      <c r="H1842" s="51"/>
    </row>
    <row r="1843" spans="1:8" s="83" customFormat="1" ht="12.95">
      <c r="A1843" s="31"/>
      <c r="B1843" s="31"/>
      <c r="C1843" s="48"/>
      <c r="D1843" s="49"/>
      <c r="E1843" s="49"/>
      <c r="F1843" s="50"/>
      <c r="G1843" s="51"/>
      <c r="H1843" s="51"/>
    </row>
    <row r="1844" spans="1:8" s="83" customFormat="1" ht="12.95">
      <c r="A1844" s="31"/>
      <c r="B1844" s="31"/>
      <c r="C1844" s="48"/>
      <c r="D1844" s="49"/>
      <c r="E1844" s="49"/>
      <c r="F1844" s="50"/>
      <c r="G1844" s="51"/>
      <c r="H1844" s="51"/>
    </row>
    <row r="1845" spans="1:8" s="83" customFormat="1" ht="12.95">
      <c r="A1845" s="31"/>
      <c r="B1845" s="31"/>
      <c r="C1845" s="48"/>
      <c r="D1845" s="49"/>
      <c r="E1845" s="49"/>
      <c r="F1845" s="50"/>
      <c r="G1845" s="51"/>
      <c r="H1845" s="51"/>
    </row>
    <row r="1846" spans="1:8" s="83" customFormat="1" ht="12.95">
      <c r="A1846" s="31"/>
      <c r="B1846" s="31"/>
      <c r="C1846" s="48"/>
      <c r="D1846" s="49"/>
      <c r="E1846" s="49"/>
      <c r="F1846" s="50"/>
      <c r="G1846" s="51"/>
      <c r="H1846" s="51"/>
    </row>
    <row r="1847" spans="1:8" s="83" customFormat="1" ht="12.95">
      <c r="A1847" s="31"/>
      <c r="B1847" s="31"/>
      <c r="C1847" s="48"/>
      <c r="D1847" s="49"/>
      <c r="E1847" s="49"/>
      <c r="F1847" s="50"/>
      <c r="G1847" s="51"/>
      <c r="H1847" s="51"/>
    </row>
    <row r="1848" spans="1:8" s="83" customFormat="1" ht="12.95">
      <c r="A1848" s="31"/>
      <c r="B1848" s="31"/>
      <c r="C1848" s="48"/>
      <c r="D1848" s="49"/>
      <c r="E1848" s="49"/>
      <c r="F1848" s="50"/>
      <c r="G1848" s="51"/>
      <c r="H1848" s="51"/>
    </row>
    <row r="1849" spans="1:8" s="83" customFormat="1" ht="12.95">
      <c r="A1849" s="31"/>
      <c r="B1849" s="31"/>
      <c r="C1849" s="48"/>
      <c r="D1849" s="49"/>
      <c r="E1849" s="49"/>
      <c r="F1849" s="50"/>
      <c r="G1849" s="51"/>
      <c r="H1849" s="51"/>
    </row>
    <row r="1850" spans="1:8" s="83" customFormat="1" ht="12.95">
      <c r="A1850" s="31"/>
      <c r="B1850" s="31"/>
      <c r="C1850" s="48"/>
      <c r="D1850" s="49"/>
      <c r="E1850" s="49"/>
      <c r="F1850" s="50"/>
      <c r="G1850" s="51"/>
      <c r="H1850" s="51"/>
    </row>
    <row r="1851" spans="1:8" s="83" customFormat="1" ht="12.95">
      <c r="A1851" s="31"/>
      <c r="B1851" s="31"/>
      <c r="C1851" s="48"/>
      <c r="D1851" s="49"/>
      <c r="E1851" s="49"/>
      <c r="F1851" s="50"/>
      <c r="G1851" s="51"/>
      <c r="H1851" s="51"/>
    </row>
    <row r="1852" spans="1:8" s="83" customFormat="1" ht="12.95">
      <c r="A1852" s="31"/>
      <c r="B1852" s="31"/>
      <c r="C1852" s="48"/>
      <c r="D1852" s="49"/>
      <c r="E1852" s="49"/>
      <c r="F1852" s="50"/>
      <c r="G1852" s="51"/>
      <c r="H1852" s="51"/>
    </row>
    <row r="1853" spans="1:8" s="83" customFormat="1" ht="12.95">
      <c r="A1853" s="31"/>
      <c r="B1853" s="31"/>
      <c r="C1853" s="48"/>
      <c r="D1853" s="49"/>
      <c r="E1853" s="49"/>
      <c r="F1853" s="50"/>
      <c r="G1853" s="51"/>
      <c r="H1853" s="51"/>
    </row>
    <row r="1854" spans="1:8" s="83" customFormat="1" ht="12.95">
      <c r="A1854" s="31"/>
      <c r="B1854" s="31"/>
      <c r="C1854" s="48"/>
      <c r="D1854" s="49"/>
      <c r="E1854" s="49"/>
      <c r="F1854" s="50"/>
      <c r="G1854" s="51"/>
      <c r="H1854" s="51"/>
    </row>
    <row r="1855" spans="1:8" s="83" customFormat="1" ht="12.95">
      <c r="A1855" s="31"/>
      <c r="B1855" s="31"/>
      <c r="C1855" s="48"/>
      <c r="D1855" s="49"/>
      <c r="E1855" s="49"/>
      <c r="F1855" s="50"/>
      <c r="G1855" s="51"/>
      <c r="H1855" s="51"/>
    </row>
    <row r="1856" spans="1:8" s="83" customFormat="1" ht="12.95">
      <c r="A1856" s="31"/>
      <c r="B1856" s="31"/>
      <c r="C1856" s="48"/>
      <c r="D1856" s="49"/>
      <c r="E1856" s="49"/>
      <c r="F1856" s="50"/>
      <c r="G1856" s="51"/>
      <c r="H1856" s="51"/>
    </row>
    <row r="1857" spans="1:8" s="83" customFormat="1" ht="12.95">
      <c r="A1857" s="31"/>
      <c r="B1857" s="31"/>
      <c r="C1857" s="48"/>
      <c r="D1857" s="49"/>
      <c r="E1857" s="49"/>
      <c r="F1857" s="50"/>
      <c r="G1857" s="51"/>
      <c r="H1857" s="51"/>
    </row>
    <row r="1858" spans="1:8" s="83" customFormat="1" ht="12.95">
      <c r="A1858" s="31"/>
      <c r="B1858" s="31"/>
      <c r="C1858" s="48"/>
      <c r="D1858" s="49"/>
      <c r="E1858" s="49"/>
      <c r="F1858" s="50"/>
      <c r="G1858" s="51"/>
      <c r="H1858" s="51"/>
    </row>
    <row r="1859" spans="1:8" s="83" customFormat="1" ht="12.95">
      <c r="A1859" s="31"/>
      <c r="B1859" s="31"/>
      <c r="C1859" s="48"/>
      <c r="D1859" s="49"/>
      <c r="E1859" s="49"/>
      <c r="F1859" s="50"/>
      <c r="G1859" s="51"/>
      <c r="H1859" s="51"/>
    </row>
    <row r="1860" spans="1:8" s="83" customFormat="1" ht="12.95">
      <c r="A1860" s="31"/>
      <c r="B1860" s="31"/>
      <c r="C1860" s="48"/>
      <c r="D1860" s="49"/>
      <c r="E1860" s="49"/>
      <c r="F1860" s="50"/>
      <c r="G1860" s="51"/>
      <c r="H1860" s="51"/>
    </row>
    <row r="1861" spans="1:8" s="83" customFormat="1" ht="12.95">
      <c r="A1861" s="31"/>
      <c r="B1861" s="31"/>
      <c r="C1861" s="48"/>
      <c r="D1861" s="49"/>
      <c r="E1861" s="49"/>
      <c r="F1861" s="50"/>
      <c r="G1861" s="51"/>
      <c r="H1861" s="51"/>
    </row>
    <row r="1862" spans="1:8" s="83" customFormat="1" ht="12.95">
      <c r="A1862" s="31"/>
      <c r="B1862" s="31"/>
      <c r="C1862" s="48"/>
      <c r="D1862" s="49"/>
      <c r="E1862" s="49"/>
      <c r="F1862" s="50"/>
      <c r="G1862" s="51"/>
      <c r="H1862" s="51"/>
    </row>
    <row r="1863" spans="1:8" s="83" customFormat="1" ht="12.95">
      <c r="A1863" s="31"/>
      <c r="B1863" s="31"/>
      <c r="C1863" s="48"/>
      <c r="D1863" s="49"/>
      <c r="E1863" s="49"/>
      <c r="F1863" s="50"/>
      <c r="G1863" s="51"/>
      <c r="H1863" s="51"/>
    </row>
    <row r="1864" spans="1:8" s="83" customFormat="1" ht="12.95">
      <c r="A1864" s="31"/>
      <c r="B1864" s="31"/>
      <c r="C1864" s="48"/>
      <c r="D1864" s="49"/>
      <c r="E1864" s="49"/>
      <c r="F1864" s="50"/>
      <c r="G1864" s="51"/>
      <c r="H1864" s="51"/>
    </row>
    <row r="1865" spans="1:8" s="83" customFormat="1" ht="12.95">
      <c r="A1865" s="31"/>
      <c r="B1865" s="31"/>
      <c r="C1865" s="48"/>
      <c r="D1865" s="49"/>
      <c r="E1865" s="49"/>
      <c r="F1865" s="50"/>
      <c r="G1865" s="51"/>
      <c r="H1865" s="51"/>
    </row>
    <row r="1866" spans="1:8" s="83" customFormat="1" ht="12.95">
      <c r="A1866" s="31"/>
      <c r="B1866" s="31"/>
      <c r="C1866" s="48"/>
      <c r="D1866" s="49"/>
      <c r="E1866" s="49"/>
      <c r="F1866" s="50"/>
      <c r="G1866" s="51"/>
      <c r="H1866" s="51"/>
    </row>
    <row r="1867" spans="1:8" s="83" customFormat="1" ht="12.95">
      <c r="A1867" s="31"/>
      <c r="B1867" s="31"/>
      <c r="C1867" s="48"/>
      <c r="D1867" s="49"/>
      <c r="E1867" s="49"/>
      <c r="F1867" s="50"/>
      <c r="G1867" s="51"/>
      <c r="H1867" s="51"/>
    </row>
    <row r="1868" spans="1:8" s="83" customFormat="1" ht="12.95">
      <c r="A1868" s="31"/>
      <c r="B1868" s="31"/>
      <c r="C1868" s="48"/>
      <c r="D1868" s="49"/>
      <c r="E1868" s="49"/>
      <c r="F1868" s="50"/>
      <c r="G1868" s="51"/>
      <c r="H1868" s="51"/>
    </row>
    <row r="1869" spans="1:8" s="83" customFormat="1" ht="12.95">
      <c r="A1869" s="31"/>
      <c r="B1869" s="31"/>
      <c r="C1869" s="48"/>
      <c r="D1869" s="49"/>
      <c r="E1869" s="49"/>
      <c r="F1869" s="50"/>
      <c r="G1869" s="51"/>
      <c r="H1869" s="51"/>
    </row>
    <row r="1870" spans="1:8" s="83" customFormat="1" ht="12.95">
      <c r="A1870" s="31"/>
      <c r="B1870" s="31"/>
      <c r="C1870" s="48"/>
      <c r="D1870" s="49"/>
      <c r="E1870" s="49"/>
      <c r="F1870" s="50"/>
      <c r="G1870" s="51"/>
      <c r="H1870" s="51"/>
    </row>
    <row r="1871" spans="1:8" s="83" customFormat="1" ht="12.95">
      <c r="A1871" s="31"/>
      <c r="B1871" s="31"/>
      <c r="C1871" s="48"/>
      <c r="D1871" s="49"/>
      <c r="E1871" s="49"/>
      <c r="F1871" s="50"/>
      <c r="G1871" s="51"/>
      <c r="H1871" s="51"/>
    </row>
    <row r="1872" spans="1:8" s="83" customFormat="1" ht="12.95">
      <c r="A1872" s="31"/>
      <c r="B1872" s="31"/>
      <c r="C1872" s="48"/>
      <c r="D1872" s="49"/>
      <c r="E1872" s="49"/>
      <c r="F1872" s="50"/>
      <c r="G1872" s="51"/>
      <c r="H1872" s="51"/>
    </row>
    <row r="1873" spans="1:8" s="83" customFormat="1" ht="12.95">
      <c r="A1873" s="31"/>
      <c r="B1873" s="31"/>
      <c r="C1873" s="48"/>
      <c r="D1873" s="49"/>
      <c r="E1873" s="49"/>
      <c r="F1873" s="50"/>
      <c r="G1873" s="51"/>
      <c r="H1873" s="51"/>
    </row>
    <row r="1874" spans="1:8" s="83" customFormat="1" ht="12.95">
      <c r="A1874" s="31"/>
      <c r="B1874" s="31"/>
      <c r="C1874" s="48"/>
      <c r="D1874" s="49"/>
      <c r="E1874" s="49"/>
      <c r="F1874" s="50"/>
      <c r="G1874" s="51"/>
      <c r="H1874" s="51"/>
    </row>
    <row r="1875" spans="1:8" s="83" customFormat="1" ht="12.95">
      <c r="A1875" s="31"/>
      <c r="B1875" s="31"/>
      <c r="C1875" s="48"/>
      <c r="D1875" s="49"/>
      <c r="E1875" s="49"/>
      <c r="F1875" s="50"/>
      <c r="G1875" s="51"/>
      <c r="H1875" s="51"/>
    </row>
    <row r="1876" spans="1:8" s="83" customFormat="1" ht="12.95">
      <c r="A1876" s="31"/>
      <c r="B1876" s="31"/>
      <c r="C1876" s="48"/>
      <c r="D1876" s="49"/>
      <c r="E1876" s="49"/>
      <c r="F1876" s="50"/>
      <c r="G1876" s="51"/>
      <c r="H1876" s="51"/>
    </row>
    <row r="1877" spans="1:8" s="83" customFormat="1" ht="12.95">
      <c r="A1877" s="31"/>
      <c r="B1877" s="31"/>
      <c r="C1877" s="48"/>
      <c r="D1877" s="49"/>
      <c r="E1877" s="49"/>
      <c r="F1877" s="50"/>
      <c r="G1877" s="51"/>
      <c r="H1877" s="51"/>
    </row>
    <row r="1878" spans="1:8" s="83" customFormat="1" ht="12.95">
      <c r="A1878" s="31"/>
      <c r="B1878" s="31"/>
      <c r="C1878" s="48"/>
      <c r="D1878" s="49"/>
      <c r="E1878" s="49"/>
      <c r="F1878" s="50"/>
      <c r="G1878" s="51"/>
      <c r="H1878" s="51"/>
    </row>
    <row r="1879" spans="1:8" s="83" customFormat="1" ht="12.95">
      <c r="A1879" s="31"/>
      <c r="B1879" s="31"/>
      <c r="C1879" s="48"/>
      <c r="D1879" s="49"/>
      <c r="E1879" s="49"/>
      <c r="F1879" s="50"/>
      <c r="G1879" s="51"/>
      <c r="H1879" s="51"/>
    </row>
    <row r="1880" spans="1:8" s="83" customFormat="1" ht="12.95">
      <c r="A1880" s="31"/>
      <c r="B1880" s="31"/>
      <c r="C1880" s="48"/>
      <c r="D1880" s="49"/>
      <c r="E1880" s="49"/>
      <c r="F1880" s="50"/>
      <c r="G1880" s="51"/>
      <c r="H1880" s="51"/>
    </row>
    <row r="1881" spans="1:8" s="83" customFormat="1" ht="12.95">
      <c r="A1881" s="31"/>
      <c r="B1881" s="31"/>
      <c r="C1881" s="48"/>
      <c r="D1881" s="49"/>
      <c r="E1881" s="49"/>
      <c r="F1881" s="50"/>
      <c r="G1881" s="51"/>
      <c r="H1881" s="51"/>
    </row>
    <row r="1882" spans="1:8" s="83" customFormat="1" ht="12.95">
      <c r="A1882" s="31"/>
      <c r="B1882" s="31"/>
      <c r="C1882" s="48"/>
      <c r="D1882" s="49"/>
      <c r="E1882" s="49"/>
      <c r="F1882" s="50"/>
      <c r="G1882" s="51"/>
      <c r="H1882" s="51"/>
    </row>
    <row r="1883" spans="1:8" s="83" customFormat="1" ht="12.95">
      <c r="A1883" s="31"/>
      <c r="B1883" s="31"/>
      <c r="C1883" s="48"/>
      <c r="D1883" s="49"/>
      <c r="E1883" s="49"/>
      <c r="F1883" s="50"/>
      <c r="G1883" s="51"/>
      <c r="H1883" s="51"/>
    </row>
    <row r="1884" spans="1:8" s="83" customFormat="1" ht="12.95">
      <c r="A1884" s="31"/>
      <c r="B1884" s="31"/>
      <c r="C1884" s="48"/>
      <c r="D1884" s="49"/>
      <c r="E1884" s="49"/>
      <c r="F1884" s="50"/>
      <c r="G1884" s="51"/>
      <c r="H1884" s="51"/>
    </row>
    <row r="1885" spans="1:8" s="83" customFormat="1" ht="12.95">
      <c r="A1885" s="31"/>
      <c r="B1885" s="31"/>
      <c r="C1885" s="48"/>
      <c r="D1885" s="49"/>
      <c r="E1885" s="49"/>
      <c r="F1885" s="50"/>
      <c r="G1885" s="51"/>
      <c r="H1885" s="51"/>
    </row>
    <row r="1886" spans="1:8" s="83" customFormat="1" ht="12.95">
      <c r="A1886" s="31"/>
      <c r="B1886" s="31"/>
      <c r="C1886" s="48"/>
      <c r="D1886" s="49"/>
      <c r="E1886" s="49"/>
      <c r="F1886" s="50"/>
      <c r="G1886" s="51"/>
      <c r="H1886" s="51"/>
    </row>
    <row r="1887" spans="1:8" s="83" customFormat="1" ht="12.95">
      <c r="A1887" s="31"/>
      <c r="B1887" s="31"/>
      <c r="C1887" s="48"/>
      <c r="D1887" s="49"/>
      <c r="E1887" s="49"/>
      <c r="F1887" s="50"/>
      <c r="G1887" s="51"/>
      <c r="H1887" s="51"/>
    </row>
    <row r="1888" spans="1:8" s="83" customFormat="1" ht="12.95">
      <c r="A1888" s="31"/>
      <c r="B1888" s="31"/>
      <c r="C1888" s="48"/>
      <c r="D1888" s="49"/>
      <c r="E1888" s="49"/>
      <c r="F1888" s="50"/>
      <c r="G1888" s="51"/>
      <c r="H1888" s="51"/>
    </row>
    <row r="1889" spans="1:8" s="83" customFormat="1" ht="12.95">
      <c r="A1889" s="31"/>
      <c r="B1889" s="31"/>
      <c r="C1889" s="48"/>
      <c r="D1889" s="49"/>
      <c r="E1889" s="49"/>
      <c r="F1889" s="50"/>
      <c r="G1889" s="51"/>
      <c r="H1889" s="51"/>
    </row>
    <row r="1890" spans="1:8" s="83" customFormat="1" ht="12.95">
      <c r="A1890" s="31"/>
      <c r="B1890" s="31"/>
      <c r="C1890" s="48"/>
      <c r="D1890" s="49"/>
      <c r="E1890" s="49"/>
      <c r="F1890" s="50"/>
      <c r="G1890" s="51"/>
      <c r="H1890" s="51"/>
    </row>
    <row r="1891" spans="1:8" s="83" customFormat="1" ht="12.95">
      <c r="A1891" s="31"/>
      <c r="B1891" s="31"/>
      <c r="C1891" s="48"/>
      <c r="D1891" s="49"/>
      <c r="E1891" s="49"/>
      <c r="F1891" s="50"/>
      <c r="G1891" s="51"/>
      <c r="H1891" s="51"/>
    </row>
    <row r="1892" spans="1:8" s="83" customFormat="1" ht="12.95">
      <c r="A1892" s="31"/>
      <c r="B1892" s="31"/>
      <c r="C1892" s="48"/>
      <c r="D1892" s="49"/>
      <c r="E1892" s="49"/>
      <c r="F1892" s="50"/>
      <c r="G1892" s="51"/>
      <c r="H1892" s="51"/>
    </row>
    <row r="1893" spans="1:8" s="83" customFormat="1" ht="12.95">
      <c r="A1893" s="31"/>
      <c r="B1893" s="31"/>
      <c r="C1893" s="48"/>
      <c r="D1893" s="49"/>
      <c r="E1893" s="49"/>
      <c r="F1893" s="50"/>
      <c r="G1893" s="51"/>
      <c r="H1893" s="51"/>
    </row>
    <row r="1894" spans="1:8" s="83" customFormat="1" ht="12.95">
      <c r="A1894" s="31"/>
      <c r="B1894" s="31"/>
      <c r="C1894" s="48"/>
      <c r="D1894" s="49"/>
      <c r="E1894" s="49"/>
      <c r="F1894" s="50"/>
      <c r="G1894" s="51"/>
      <c r="H1894" s="51"/>
    </row>
    <row r="1895" spans="1:8" s="83" customFormat="1" ht="12.95">
      <c r="A1895" s="31"/>
      <c r="B1895" s="31"/>
      <c r="C1895" s="48"/>
      <c r="D1895" s="49"/>
      <c r="E1895" s="49"/>
      <c r="F1895" s="50"/>
      <c r="G1895" s="51"/>
      <c r="H1895" s="51"/>
    </row>
    <row r="1896" spans="1:8" s="83" customFormat="1" ht="12.95">
      <c r="A1896" s="31"/>
      <c r="B1896" s="31"/>
      <c r="C1896" s="48"/>
      <c r="D1896" s="49"/>
      <c r="E1896" s="49"/>
      <c r="F1896" s="50"/>
      <c r="G1896" s="51"/>
      <c r="H1896" s="51"/>
    </row>
    <row r="1897" spans="1:8" s="83" customFormat="1" ht="12.95">
      <c r="A1897" s="31"/>
      <c r="B1897" s="31"/>
      <c r="C1897" s="48"/>
      <c r="D1897" s="49"/>
      <c r="E1897" s="49"/>
      <c r="F1897" s="50"/>
      <c r="G1897" s="51"/>
      <c r="H1897" s="51"/>
    </row>
    <row r="1898" spans="1:8" s="83" customFormat="1" ht="12.95">
      <c r="A1898" s="31"/>
      <c r="B1898" s="31"/>
      <c r="C1898" s="48"/>
      <c r="D1898" s="49"/>
      <c r="E1898" s="49"/>
      <c r="F1898" s="50"/>
      <c r="G1898" s="51"/>
      <c r="H1898" s="51"/>
    </row>
    <row r="1899" spans="1:8" s="83" customFormat="1" ht="12.95">
      <c r="A1899" s="31"/>
      <c r="B1899" s="31"/>
      <c r="C1899" s="48"/>
      <c r="D1899" s="49"/>
      <c r="E1899" s="49"/>
      <c r="F1899" s="50"/>
      <c r="G1899" s="51"/>
      <c r="H1899" s="51"/>
    </row>
    <row r="1900" spans="1:8" s="83" customFormat="1" ht="12.95">
      <c r="A1900" s="31"/>
      <c r="B1900" s="31"/>
      <c r="C1900" s="48"/>
      <c r="D1900" s="49"/>
      <c r="E1900" s="49"/>
      <c r="F1900" s="50"/>
      <c r="G1900" s="51"/>
      <c r="H1900" s="51"/>
    </row>
    <row r="1901" spans="1:8" s="83" customFormat="1" ht="12.95">
      <c r="A1901" s="31"/>
      <c r="B1901" s="31"/>
      <c r="C1901" s="48"/>
      <c r="D1901" s="49"/>
      <c r="E1901" s="49"/>
      <c r="F1901" s="50"/>
      <c r="G1901" s="51"/>
      <c r="H1901" s="51"/>
    </row>
    <row r="1902" spans="1:8" s="83" customFormat="1" ht="12.95">
      <c r="A1902" s="31"/>
      <c r="B1902" s="31"/>
      <c r="C1902" s="48"/>
      <c r="D1902" s="49"/>
      <c r="E1902" s="49"/>
      <c r="F1902" s="50"/>
      <c r="G1902" s="51"/>
      <c r="H1902" s="51"/>
    </row>
    <row r="1903" spans="1:8" s="83" customFormat="1" ht="12.95">
      <c r="A1903" s="31"/>
      <c r="B1903" s="31"/>
      <c r="C1903" s="48"/>
      <c r="D1903" s="49"/>
      <c r="E1903" s="49"/>
      <c r="F1903" s="50"/>
      <c r="G1903" s="51"/>
      <c r="H1903" s="51"/>
    </row>
    <row r="1904" spans="1:8" s="83" customFormat="1" ht="12.95">
      <c r="A1904" s="31"/>
      <c r="B1904" s="31"/>
      <c r="C1904" s="48"/>
      <c r="D1904" s="49"/>
      <c r="E1904" s="49"/>
      <c r="F1904" s="50"/>
      <c r="G1904" s="51"/>
      <c r="H1904" s="51"/>
    </row>
    <row r="1905" spans="1:8" s="83" customFormat="1" ht="12.95">
      <c r="A1905" s="31"/>
      <c r="B1905" s="31"/>
      <c r="C1905" s="48"/>
      <c r="D1905" s="49"/>
      <c r="E1905" s="49"/>
      <c r="F1905" s="50"/>
      <c r="G1905" s="51"/>
      <c r="H1905" s="51"/>
    </row>
    <row r="1906" spans="1:8" s="83" customFormat="1" ht="12.95">
      <c r="A1906" s="31"/>
      <c r="B1906" s="31"/>
      <c r="C1906" s="48"/>
      <c r="D1906" s="49"/>
      <c r="E1906" s="49"/>
      <c r="F1906" s="50"/>
      <c r="G1906" s="51"/>
      <c r="H1906" s="51"/>
    </row>
    <row r="1907" spans="1:8" s="83" customFormat="1" ht="12.95">
      <c r="A1907" s="31"/>
      <c r="B1907" s="31"/>
      <c r="C1907" s="48"/>
      <c r="D1907" s="49"/>
      <c r="E1907" s="49"/>
      <c r="F1907" s="50"/>
      <c r="G1907" s="51"/>
      <c r="H1907" s="51"/>
    </row>
    <row r="1908" spans="1:8" s="83" customFormat="1" ht="12.95">
      <c r="A1908" s="31"/>
      <c r="B1908" s="31"/>
      <c r="C1908" s="48"/>
      <c r="D1908" s="49"/>
      <c r="E1908" s="49"/>
      <c r="F1908" s="50"/>
      <c r="G1908" s="51"/>
      <c r="H1908" s="51"/>
    </row>
    <row r="1909" spans="1:8" s="83" customFormat="1" ht="12.95">
      <c r="A1909" s="31"/>
      <c r="B1909" s="31"/>
      <c r="C1909" s="48"/>
      <c r="D1909" s="49"/>
      <c r="E1909" s="49"/>
      <c r="F1909" s="50"/>
      <c r="G1909" s="51"/>
      <c r="H1909" s="51"/>
    </row>
    <row r="1910" spans="1:8" s="83" customFormat="1" ht="12.95">
      <c r="A1910" s="31"/>
      <c r="B1910" s="31"/>
      <c r="C1910" s="48"/>
      <c r="D1910" s="49"/>
      <c r="E1910" s="49"/>
      <c r="F1910" s="50"/>
      <c r="G1910" s="51"/>
      <c r="H1910" s="51"/>
    </row>
    <row r="1911" spans="1:8" s="83" customFormat="1" ht="12.95">
      <c r="A1911" s="31"/>
      <c r="B1911" s="31"/>
      <c r="C1911" s="48"/>
      <c r="D1911" s="49"/>
      <c r="E1911" s="49"/>
      <c r="F1911" s="50"/>
      <c r="G1911" s="51"/>
      <c r="H1911" s="51"/>
    </row>
    <row r="1912" spans="1:8" s="83" customFormat="1" ht="12.95">
      <c r="A1912" s="31"/>
      <c r="B1912" s="31"/>
      <c r="C1912" s="48"/>
      <c r="D1912" s="49"/>
      <c r="E1912" s="49"/>
      <c r="F1912" s="50"/>
      <c r="G1912" s="51"/>
      <c r="H1912" s="51"/>
    </row>
    <row r="1913" spans="1:8" s="83" customFormat="1" ht="12.95">
      <c r="A1913" s="31"/>
      <c r="B1913" s="31"/>
      <c r="C1913" s="48"/>
      <c r="D1913" s="49"/>
      <c r="E1913" s="49"/>
      <c r="F1913" s="50"/>
      <c r="G1913" s="51"/>
      <c r="H1913" s="51"/>
    </row>
    <row r="1914" spans="1:8" s="83" customFormat="1" ht="12.95">
      <c r="A1914" s="31"/>
      <c r="B1914" s="31"/>
      <c r="C1914" s="48"/>
      <c r="D1914" s="49"/>
      <c r="E1914" s="49"/>
      <c r="F1914" s="50"/>
      <c r="G1914" s="51"/>
      <c r="H1914" s="51"/>
    </row>
    <row r="1915" spans="1:8" s="83" customFormat="1" ht="12.95">
      <c r="A1915" s="31"/>
      <c r="B1915" s="31"/>
      <c r="C1915" s="48"/>
      <c r="D1915" s="49"/>
      <c r="E1915" s="49"/>
      <c r="F1915" s="50"/>
      <c r="G1915" s="51"/>
      <c r="H1915" s="51"/>
    </row>
    <row r="1916" spans="1:8" s="83" customFormat="1" ht="12.95">
      <c r="A1916" s="31"/>
      <c r="B1916" s="31"/>
      <c r="C1916" s="48"/>
      <c r="D1916" s="49"/>
      <c r="E1916" s="49"/>
      <c r="F1916" s="50"/>
      <c r="G1916" s="51"/>
      <c r="H1916" s="51"/>
    </row>
    <row r="1917" spans="1:8" s="83" customFormat="1" ht="12.95">
      <c r="A1917" s="31"/>
      <c r="B1917" s="31"/>
      <c r="C1917" s="48"/>
      <c r="D1917" s="49"/>
      <c r="E1917" s="49"/>
      <c r="F1917" s="50"/>
      <c r="G1917" s="51"/>
      <c r="H1917" s="51"/>
    </row>
    <row r="1918" spans="1:8" s="83" customFormat="1" ht="12.95">
      <c r="A1918" s="31"/>
      <c r="B1918" s="31"/>
      <c r="C1918" s="48"/>
      <c r="D1918" s="49"/>
      <c r="E1918" s="49"/>
      <c r="F1918" s="50"/>
      <c r="G1918" s="51"/>
      <c r="H1918" s="51"/>
    </row>
    <row r="1919" spans="1:8" s="83" customFormat="1" ht="12.95">
      <c r="A1919" s="31"/>
      <c r="B1919" s="31"/>
      <c r="C1919" s="48"/>
      <c r="D1919" s="49"/>
      <c r="E1919" s="49"/>
      <c r="F1919" s="50"/>
      <c r="G1919" s="51"/>
      <c r="H1919" s="51"/>
    </row>
    <row r="1920" spans="1:8" s="83" customFormat="1" ht="12.95">
      <c r="A1920" s="31"/>
      <c r="B1920" s="31"/>
      <c r="C1920" s="48"/>
      <c r="D1920" s="49"/>
      <c r="E1920" s="49"/>
      <c r="F1920" s="50"/>
      <c r="G1920" s="51"/>
      <c r="H1920" s="51"/>
    </row>
    <row r="1921" spans="1:8" s="83" customFormat="1" ht="12.95">
      <c r="A1921" s="31"/>
      <c r="B1921" s="31"/>
      <c r="C1921" s="48"/>
      <c r="D1921" s="49"/>
      <c r="E1921" s="49"/>
      <c r="F1921" s="50"/>
      <c r="G1921" s="51"/>
      <c r="H1921" s="51"/>
    </row>
    <row r="1922" spans="1:8" s="83" customFormat="1" ht="12.95">
      <c r="A1922" s="31"/>
      <c r="B1922" s="31"/>
      <c r="C1922" s="48"/>
      <c r="D1922" s="49"/>
      <c r="E1922" s="49"/>
      <c r="F1922" s="50"/>
      <c r="G1922" s="51"/>
      <c r="H1922" s="51"/>
    </row>
    <row r="1923" spans="1:8" s="83" customFormat="1" ht="12.95">
      <c r="A1923" s="31"/>
      <c r="B1923" s="31"/>
      <c r="C1923" s="48"/>
      <c r="D1923" s="49"/>
      <c r="E1923" s="49"/>
      <c r="F1923" s="50"/>
      <c r="G1923" s="51"/>
      <c r="H1923" s="51"/>
    </row>
    <row r="1924" spans="1:8" s="83" customFormat="1" ht="12.95">
      <c r="A1924" s="31"/>
      <c r="B1924" s="31"/>
      <c r="C1924" s="48"/>
      <c r="D1924" s="49"/>
      <c r="E1924" s="49"/>
      <c r="F1924" s="50"/>
      <c r="G1924" s="51"/>
      <c r="H1924" s="51"/>
    </row>
    <row r="1925" spans="1:8" s="83" customFormat="1" ht="12.95">
      <c r="A1925" s="31"/>
      <c r="B1925" s="31"/>
      <c r="C1925" s="48"/>
      <c r="D1925" s="49"/>
      <c r="E1925" s="49"/>
      <c r="F1925" s="50"/>
      <c r="G1925" s="51"/>
      <c r="H1925" s="51"/>
    </row>
    <row r="1926" spans="1:8" s="83" customFormat="1" ht="12.95">
      <c r="A1926" s="31"/>
      <c r="B1926" s="31"/>
      <c r="C1926" s="48"/>
      <c r="D1926" s="49"/>
      <c r="E1926" s="49"/>
      <c r="F1926" s="50"/>
      <c r="G1926" s="51"/>
      <c r="H1926" s="51"/>
    </row>
    <row r="1927" spans="1:8" s="83" customFormat="1" ht="12.95">
      <c r="A1927" s="31"/>
      <c r="B1927" s="31"/>
      <c r="C1927" s="48"/>
      <c r="D1927" s="49"/>
      <c r="E1927" s="49"/>
      <c r="F1927" s="50"/>
      <c r="G1927" s="51"/>
      <c r="H1927" s="51"/>
    </row>
    <row r="1928" spans="1:8" s="83" customFormat="1" ht="12.95">
      <c r="A1928" s="31"/>
      <c r="B1928" s="31"/>
      <c r="C1928" s="48"/>
      <c r="D1928" s="49"/>
      <c r="E1928" s="49"/>
      <c r="F1928" s="50"/>
      <c r="G1928" s="51"/>
      <c r="H1928" s="51"/>
    </row>
    <row r="1929" spans="1:8" s="83" customFormat="1" ht="12.95">
      <c r="A1929" s="31"/>
      <c r="B1929" s="31"/>
      <c r="C1929" s="48"/>
      <c r="D1929" s="49"/>
      <c r="E1929" s="49"/>
      <c r="F1929" s="50"/>
      <c r="G1929" s="51"/>
      <c r="H1929" s="51"/>
    </row>
    <row r="1930" spans="1:8" s="83" customFormat="1" ht="12.95">
      <c r="A1930" s="31"/>
      <c r="B1930" s="31"/>
      <c r="C1930" s="48"/>
      <c r="D1930" s="49"/>
      <c r="E1930" s="49"/>
      <c r="F1930" s="50"/>
      <c r="G1930" s="51"/>
      <c r="H1930" s="51"/>
    </row>
    <row r="1931" spans="1:8" s="83" customFormat="1" ht="12.95">
      <c r="A1931" s="31"/>
      <c r="B1931" s="31"/>
      <c r="C1931" s="48"/>
      <c r="D1931" s="49"/>
      <c r="E1931" s="49"/>
      <c r="F1931" s="50"/>
      <c r="G1931" s="51"/>
      <c r="H1931" s="51"/>
    </row>
    <row r="1932" spans="1:8" s="83" customFormat="1" ht="12.95">
      <c r="A1932" s="31"/>
      <c r="B1932" s="31"/>
      <c r="C1932" s="48"/>
      <c r="D1932" s="49"/>
      <c r="E1932" s="49"/>
      <c r="F1932" s="50"/>
      <c r="G1932" s="51"/>
      <c r="H1932" s="51"/>
    </row>
    <row r="1933" spans="1:8" s="83" customFormat="1" ht="12.95">
      <c r="A1933" s="31"/>
      <c r="B1933" s="31"/>
      <c r="C1933" s="48"/>
      <c r="D1933" s="49"/>
      <c r="E1933" s="49"/>
      <c r="F1933" s="50"/>
      <c r="G1933" s="51"/>
      <c r="H1933" s="51"/>
    </row>
    <row r="1934" spans="1:8" s="83" customFormat="1" ht="12.95">
      <c r="A1934" s="31"/>
      <c r="B1934" s="31"/>
      <c r="C1934" s="48"/>
      <c r="D1934" s="49"/>
      <c r="E1934" s="49"/>
      <c r="F1934" s="50"/>
      <c r="G1934" s="51"/>
      <c r="H1934" s="51"/>
    </row>
    <row r="1935" spans="1:8" s="83" customFormat="1" ht="12.95">
      <c r="A1935" s="31"/>
      <c r="B1935" s="31"/>
      <c r="C1935" s="48"/>
      <c r="D1935" s="49"/>
      <c r="E1935" s="49"/>
      <c r="F1935" s="50"/>
      <c r="G1935" s="51"/>
      <c r="H1935" s="51"/>
    </row>
    <row r="1936" spans="1:8" s="83" customFormat="1" ht="12.95">
      <c r="A1936" s="31"/>
      <c r="B1936" s="31"/>
      <c r="C1936" s="48"/>
      <c r="D1936" s="49"/>
      <c r="E1936" s="49"/>
      <c r="F1936" s="50"/>
      <c r="G1936" s="51"/>
      <c r="H1936" s="51"/>
    </row>
    <row r="1937" spans="1:8" s="83" customFormat="1" ht="12.95">
      <c r="A1937" s="31"/>
      <c r="B1937" s="31"/>
      <c r="C1937" s="48"/>
      <c r="D1937" s="49"/>
      <c r="E1937" s="49"/>
      <c r="F1937" s="50"/>
      <c r="G1937" s="51"/>
      <c r="H1937" s="51"/>
    </row>
    <row r="1938" spans="1:8" s="83" customFormat="1" ht="12.95">
      <c r="A1938" s="31"/>
      <c r="B1938" s="31"/>
      <c r="C1938" s="48"/>
      <c r="D1938" s="49"/>
      <c r="E1938" s="49"/>
      <c r="F1938" s="50"/>
      <c r="G1938" s="51"/>
      <c r="H1938" s="51"/>
    </row>
    <row r="1939" spans="1:8" s="83" customFormat="1" ht="12.95">
      <c r="A1939" s="31"/>
      <c r="B1939" s="31"/>
      <c r="C1939" s="48"/>
      <c r="D1939" s="49"/>
      <c r="E1939" s="49"/>
      <c r="F1939" s="50"/>
      <c r="G1939" s="51"/>
      <c r="H1939" s="51"/>
    </row>
    <row r="1940" spans="1:8" s="83" customFormat="1" ht="12.95">
      <c r="A1940" s="31"/>
      <c r="B1940" s="31"/>
      <c r="C1940" s="48"/>
      <c r="D1940" s="49"/>
      <c r="E1940" s="49"/>
      <c r="F1940" s="50"/>
      <c r="G1940" s="51"/>
      <c r="H1940" s="51"/>
    </row>
    <row r="1941" spans="1:8" s="83" customFormat="1" ht="12.95">
      <c r="A1941" s="31"/>
      <c r="B1941" s="31"/>
      <c r="C1941" s="48"/>
      <c r="D1941" s="49"/>
      <c r="E1941" s="49"/>
      <c r="F1941" s="50"/>
      <c r="G1941" s="51"/>
      <c r="H1941" s="51"/>
    </row>
    <row r="1942" spans="1:8" s="83" customFormat="1" ht="12.95">
      <c r="A1942" s="31"/>
      <c r="B1942" s="31"/>
      <c r="C1942" s="48"/>
      <c r="D1942" s="49"/>
      <c r="E1942" s="49"/>
      <c r="F1942" s="50"/>
      <c r="G1942" s="51"/>
      <c r="H1942" s="51"/>
    </row>
    <row r="1943" spans="1:8" s="83" customFormat="1" ht="12.95">
      <c r="A1943" s="31"/>
      <c r="B1943" s="31"/>
      <c r="C1943" s="48"/>
      <c r="D1943" s="49"/>
      <c r="E1943" s="49"/>
      <c r="F1943" s="50"/>
      <c r="G1943" s="51"/>
      <c r="H1943" s="51"/>
    </row>
    <row r="1944" spans="1:8" s="83" customFormat="1" ht="12.95">
      <c r="A1944" s="31"/>
      <c r="B1944" s="31"/>
      <c r="C1944" s="48"/>
      <c r="D1944" s="49"/>
      <c r="E1944" s="49"/>
      <c r="F1944" s="50"/>
      <c r="G1944" s="51"/>
      <c r="H1944" s="51"/>
    </row>
    <row r="1945" spans="1:8" s="83" customFormat="1" ht="12.95">
      <c r="A1945" s="31"/>
      <c r="B1945" s="31"/>
      <c r="C1945" s="48"/>
      <c r="D1945" s="49"/>
      <c r="E1945" s="49"/>
      <c r="F1945" s="50"/>
      <c r="G1945" s="51"/>
      <c r="H1945" s="51"/>
    </row>
    <row r="1946" spans="1:8" s="83" customFormat="1" ht="12.95">
      <c r="A1946" s="31"/>
      <c r="B1946" s="31"/>
      <c r="C1946" s="48"/>
      <c r="D1946" s="49"/>
      <c r="E1946" s="49"/>
      <c r="F1946" s="50"/>
      <c r="G1946" s="51"/>
      <c r="H1946" s="51"/>
    </row>
    <row r="1947" spans="1:8" s="83" customFormat="1" ht="12.95">
      <c r="A1947" s="31"/>
      <c r="B1947" s="31"/>
      <c r="C1947" s="48"/>
      <c r="D1947" s="49"/>
      <c r="E1947" s="49"/>
      <c r="F1947" s="50"/>
      <c r="G1947" s="51"/>
      <c r="H1947" s="51"/>
    </row>
    <row r="1948" spans="1:8" s="83" customFormat="1" ht="12.95">
      <c r="A1948" s="31"/>
      <c r="B1948" s="31"/>
      <c r="C1948" s="48"/>
      <c r="D1948" s="49"/>
      <c r="E1948" s="49"/>
      <c r="F1948" s="50"/>
      <c r="G1948" s="51"/>
      <c r="H1948" s="51"/>
    </row>
    <row r="1949" spans="1:8" s="83" customFormat="1" ht="12.95">
      <c r="A1949" s="31"/>
      <c r="B1949" s="31"/>
      <c r="C1949" s="48"/>
      <c r="D1949" s="49"/>
      <c r="E1949" s="49"/>
      <c r="F1949" s="50"/>
      <c r="G1949" s="51"/>
      <c r="H1949" s="51"/>
    </row>
    <row r="1950" spans="1:8" s="83" customFormat="1" ht="12.95">
      <c r="A1950" s="31"/>
      <c r="B1950" s="31"/>
      <c r="C1950" s="48"/>
      <c r="D1950" s="49"/>
      <c r="E1950" s="49"/>
      <c r="F1950" s="50"/>
      <c r="G1950" s="51"/>
      <c r="H1950" s="51"/>
    </row>
    <row r="1951" spans="1:8" s="83" customFormat="1" ht="12.95">
      <c r="A1951" s="31"/>
      <c r="B1951" s="31"/>
      <c r="C1951" s="48"/>
      <c r="D1951" s="49"/>
      <c r="E1951" s="49"/>
      <c r="F1951" s="50"/>
      <c r="G1951" s="51"/>
      <c r="H1951" s="51"/>
    </row>
    <row r="1952" spans="1:8" s="83" customFormat="1" ht="12.95">
      <c r="A1952" s="31"/>
      <c r="B1952" s="31"/>
      <c r="C1952" s="48"/>
      <c r="D1952" s="49"/>
      <c r="E1952" s="49"/>
      <c r="F1952" s="50"/>
      <c r="G1952" s="51"/>
      <c r="H1952" s="51"/>
    </row>
    <row r="1953" spans="1:8" s="83" customFormat="1" ht="12.95">
      <c r="A1953" s="31"/>
      <c r="B1953" s="31"/>
      <c r="C1953" s="48"/>
      <c r="D1953" s="49"/>
      <c r="E1953" s="49"/>
      <c r="F1953" s="50"/>
      <c r="G1953" s="51"/>
      <c r="H1953" s="51"/>
    </row>
    <row r="1954" spans="1:8" s="83" customFormat="1" ht="12.95">
      <c r="A1954" s="31"/>
      <c r="B1954" s="31"/>
      <c r="C1954" s="48"/>
      <c r="D1954" s="49"/>
      <c r="E1954" s="49"/>
      <c r="F1954" s="50"/>
      <c r="G1954" s="51"/>
      <c r="H1954" s="51"/>
    </row>
    <row r="1955" spans="1:8" s="83" customFormat="1" ht="12.95">
      <c r="A1955" s="31"/>
      <c r="B1955" s="31"/>
      <c r="C1955" s="48"/>
      <c r="D1955" s="49"/>
      <c r="E1955" s="49"/>
      <c r="F1955" s="50"/>
      <c r="G1955" s="51"/>
      <c r="H1955" s="51"/>
    </row>
    <row r="1956" spans="1:8" s="83" customFormat="1" ht="12.95">
      <c r="A1956" s="31"/>
      <c r="B1956" s="31"/>
      <c r="C1956" s="48"/>
      <c r="D1956" s="49"/>
      <c r="E1956" s="49"/>
      <c r="F1956" s="50"/>
      <c r="G1956" s="51"/>
      <c r="H1956" s="51"/>
    </row>
    <row r="1957" spans="1:8" s="83" customFormat="1" ht="12.95">
      <c r="A1957" s="31"/>
      <c r="B1957" s="31"/>
      <c r="C1957" s="48"/>
      <c r="D1957" s="49"/>
      <c r="E1957" s="49"/>
      <c r="F1957" s="50"/>
      <c r="G1957" s="51"/>
      <c r="H1957" s="51"/>
    </row>
    <row r="1958" spans="1:8" s="83" customFormat="1" ht="12.95">
      <c r="A1958" s="31"/>
      <c r="B1958" s="31"/>
      <c r="C1958" s="48"/>
      <c r="D1958" s="49"/>
      <c r="E1958" s="49"/>
      <c r="F1958" s="50"/>
      <c r="G1958" s="51"/>
      <c r="H1958" s="51"/>
    </row>
    <row r="1959" spans="1:8" s="83" customFormat="1" ht="12.95">
      <c r="A1959" s="31"/>
      <c r="B1959" s="31"/>
      <c r="C1959" s="48"/>
      <c r="D1959" s="49"/>
      <c r="E1959" s="49"/>
      <c r="F1959" s="50"/>
      <c r="G1959" s="51"/>
      <c r="H1959" s="51"/>
    </row>
    <row r="1960" spans="1:8" s="83" customFormat="1" ht="12.95">
      <c r="A1960" s="31"/>
      <c r="B1960" s="31"/>
      <c r="C1960" s="48"/>
      <c r="D1960" s="49"/>
      <c r="E1960" s="49"/>
      <c r="F1960" s="50"/>
      <c r="G1960" s="51"/>
      <c r="H1960" s="51"/>
    </row>
    <row r="1961" spans="1:8" s="83" customFormat="1" ht="12.95">
      <c r="A1961" s="31"/>
      <c r="B1961" s="31"/>
      <c r="C1961" s="48"/>
      <c r="D1961" s="49"/>
      <c r="E1961" s="49"/>
      <c r="F1961" s="50"/>
      <c r="G1961" s="51"/>
      <c r="H1961" s="51"/>
    </row>
    <row r="1962" spans="1:8" s="83" customFormat="1" ht="12.95">
      <c r="A1962" s="31"/>
      <c r="B1962" s="31"/>
      <c r="C1962" s="48"/>
      <c r="D1962" s="49"/>
      <c r="E1962" s="49"/>
      <c r="F1962" s="50"/>
      <c r="G1962" s="51"/>
      <c r="H1962" s="51"/>
    </row>
    <row r="1963" spans="1:8" s="83" customFormat="1" ht="12.95">
      <c r="A1963" s="31"/>
      <c r="B1963" s="31"/>
      <c r="C1963" s="48"/>
      <c r="D1963" s="49"/>
      <c r="E1963" s="49"/>
      <c r="F1963" s="50"/>
      <c r="G1963" s="51"/>
      <c r="H1963" s="51"/>
    </row>
    <row r="1964" spans="1:8" s="83" customFormat="1" ht="12.95">
      <c r="A1964" s="31"/>
      <c r="B1964" s="31"/>
      <c r="C1964" s="48"/>
      <c r="D1964" s="49"/>
      <c r="E1964" s="49"/>
      <c r="F1964" s="50"/>
      <c r="G1964" s="51"/>
      <c r="H1964" s="51"/>
    </row>
    <row r="1965" spans="1:8" s="83" customFormat="1" ht="12.95">
      <c r="A1965" s="31"/>
      <c r="B1965" s="31"/>
      <c r="C1965" s="48"/>
      <c r="D1965" s="49"/>
      <c r="E1965" s="49"/>
      <c r="F1965" s="50"/>
      <c r="G1965" s="51"/>
      <c r="H1965" s="51"/>
    </row>
    <row r="1966" spans="1:8" s="83" customFormat="1" ht="12.95">
      <c r="A1966" s="31"/>
      <c r="B1966" s="31"/>
      <c r="C1966" s="48"/>
      <c r="D1966" s="49"/>
      <c r="E1966" s="49"/>
      <c r="F1966" s="50"/>
      <c r="G1966" s="51"/>
      <c r="H1966" s="51"/>
    </row>
    <row r="1967" spans="1:8" s="83" customFormat="1" ht="12.95">
      <c r="A1967" s="31"/>
      <c r="B1967" s="31"/>
      <c r="C1967" s="48"/>
      <c r="D1967" s="49"/>
      <c r="E1967" s="49"/>
      <c r="F1967" s="50"/>
      <c r="G1967" s="51"/>
      <c r="H1967" s="51"/>
    </row>
    <row r="1968" spans="1:8" s="83" customFormat="1" ht="12.95">
      <c r="A1968" s="31"/>
      <c r="B1968" s="31"/>
      <c r="C1968" s="48"/>
      <c r="D1968" s="49"/>
      <c r="E1968" s="49"/>
      <c r="F1968" s="50"/>
      <c r="G1968" s="51"/>
      <c r="H1968" s="51"/>
    </row>
    <row r="1969" spans="1:8" s="83" customFormat="1" ht="12.95">
      <c r="A1969" s="31"/>
      <c r="B1969" s="31"/>
      <c r="C1969" s="48"/>
      <c r="D1969" s="49"/>
      <c r="E1969" s="49"/>
      <c r="F1969" s="50"/>
      <c r="G1969" s="51"/>
      <c r="H1969" s="51"/>
    </row>
    <row r="1970" spans="1:8" s="83" customFormat="1" ht="12.95">
      <c r="A1970" s="31"/>
      <c r="B1970" s="31"/>
      <c r="C1970" s="48"/>
      <c r="D1970" s="49"/>
      <c r="E1970" s="49"/>
      <c r="F1970" s="50"/>
      <c r="G1970" s="51"/>
      <c r="H1970" s="51"/>
    </row>
    <row r="1971" spans="1:8" s="83" customFormat="1" ht="12.95">
      <c r="A1971" s="31"/>
      <c r="B1971" s="31"/>
      <c r="C1971" s="48"/>
      <c r="D1971" s="49"/>
      <c r="E1971" s="49"/>
      <c r="F1971" s="50"/>
      <c r="G1971" s="51"/>
      <c r="H1971" s="51"/>
    </row>
    <row r="1972" spans="1:8" s="83" customFormat="1" ht="12.95">
      <c r="A1972" s="31"/>
      <c r="B1972" s="31"/>
      <c r="C1972" s="48"/>
      <c r="D1972" s="49"/>
      <c r="E1972" s="49"/>
      <c r="F1972" s="50"/>
      <c r="G1972" s="51"/>
      <c r="H1972" s="51"/>
    </row>
    <row r="1973" spans="1:8" s="83" customFormat="1" ht="12.95">
      <c r="A1973" s="31"/>
      <c r="B1973" s="31"/>
      <c r="C1973" s="48"/>
      <c r="D1973" s="49"/>
      <c r="E1973" s="49"/>
      <c r="F1973" s="50"/>
      <c r="G1973" s="51"/>
      <c r="H1973" s="51"/>
    </row>
    <row r="1974" spans="1:8" s="83" customFormat="1" ht="12.95">
      <c r="A1974" s="31"/>
      <c r="B1974" s="31"/>
      <c r="C1974" s="48"/>
      <c r="D1974" s="49"/>
      <c r="E1974" s="49"/>
      <c r="F1974" s="50"/>
      <c r="G1974" s="51"/>
      <c r="H1974" s="51"/>
    </row>
    <row r="1975" spans="1:8" s="83" customFormat="1" ht="12.95">
      <c r="A1975" s="31"/>
      <c r="B1975" s="31"/>
      <c r="C1975" s="48"/>
      <c r="D1975" s="49"/>
      <c r="E1975" s="49"/>
      <c r="F1975" s="50"/>
      <c r="G1975" s="51"/>
      <c r="H1975" s="51"/>
    </row>
    <row r="1976" spans="1:8" s="83" customFormat="1" ht="12.95">
      <c r="A1976" s="31"/>
      <c r="B1976" s="31"/>
      <c r="C1976" s="48"/>
      <c r="D1976" s="49"/>
      <c r="E1976" s="49"/>
      <c r="F1976" s="50"/>
      <c r="G1976" s="51"/>
      <c r="H1976" s="51"/>
    </row>
    <row r="1977" spans="1:8" s="83" customFormat="1" ht="12.95">
      <c r="A1977" s="31"/>
      <c r="B1977" s="31"/>
      <c r="C1977" s="48"/>
      <c r="D1977" s="49"/>
      <c r="E1977" s="49"/>
      <c r="F1977" s="50"/>
      <c r="G1977" s="51"/>
      <c r="H1977" s="51"/>
    </row>
    <row r="1978" spans="1:8" s="83" customFormat="1" ht="12.95">
      <c r="A1978" s="31"/>
      <c r="B1978" s="31"/>
      <c r="C1978" s="48"/>
      <c r="D1978" s="49"/>
      <c r="E1978" s="49"/>
      <c r="F1978" s="50"/>
      <c r="G1978" s="51"/>
      <c r="H1978" s="51"/>
    </row>
    <row r="1979" spans="1:8" s="83" customFormat="1" ht="12.95">
      <c r="A1979" s="31"/>
      <c r="B1979" s="31"/>
      <c r="C1979" s="48"/>
      <c r="D1979" s="49"/>
      <c r="E1979" s="49"/>
      <c r="F1979" s="50"/>
      <c r="G1979" s="51"/>
      <c r="H1979" s="51"/>
    </row>
    <row r="1980" spans="1:8" s="83" customFormat="1" ht="12.95">
      <c r="A1980" s="31"/>
      <c r="B1980" s="31"/>
      <c r="C1980" s="48"/>
      <c r="D1980" s="49"/>
      <c r="E1980" s="49"/>
      <c r="F1980" s="50"/>
      <c r="G1980" s="51"/>
      <c r="H1980" s="51"/>
    </row>
    <row r="1981" spans="1:8" s="83" customFormat="1" ht="12.95">
      <c r="A1981" s="31"/>
      <c r="B1981" s="31"/>
      <c r="C1981" s="48"/>
      <c r="D1981" s="49"/>
      <c r="E1981" s="49"/>
      <c r="F1981" s="50"/>
      <c r="G1981" s="51"/>
      <c r="H1981" s="51"/>
    </row>
    <row r="1982" spans="1:8" s="83" customFormat="1" ht="12.95">
      <c r="A1982" s="31"/>
      <c r="B1982" s="31"/>
      <c r="C1982" s="48"/>
      <c r="D1982" s="49"/>
      <c r="E1982" s="49"/>
      <c r="F1982" s="50"/>
      <c r="G1982" s="51"/>
      <c r="H1982" s="51"/>
    </row>
    <row r="1983" spans="1:8" s="83" customFormat="1" ht="12.95">
      <c r="A1983" s="31"/>
      <c r="B1983" s="31"/>
      <c r="C1983" s="48"/>
      <c r="D1983" s="49"/>
      <c r="E1983" s="49"/>
      <c r="F1983" s="50"/>
      <c r="G1983" s="51"/>
      <c r="H1983" s="51"/>
    </row>
    <row r="1984" spans="1:8" s="83" customFormat="1" ht="12.95">
      <c r="A1984" s="31"/>
      <c r="B1984" s="31"/>
      <c r="C1984" s="48"/>
      <c r="D1984" s="49"/>
      <c r="E1984" s="49"/>
      <c r="F1984" s="50"/>
      <c r="G1984" s="51"/>
      <c r="H1984" s="51"/>
    </row>
    <row r="1985" spans="1:8" s="83" customFormat="1" ht="12.95">
      <c r="A1985" s="31"/>
      <c r="B1985" s="31"/>
      <c r="C1985" s="48"/>
      <c r="D1985" s="49"/>
      <c r="E1985" s="49"/>
      <c r="F1985" s="50"/>
      <c r="G1985" s="51"/>
      <c r="H1985" s="51"/>
    </row>
    <row r="1986" spans="1:8" s="83" customFormat="1" ht="12.95">
      <c r="A1986" s="31"/>
      <c r="B1986" s="31"/>
      <c r="C1986" s="48"/>
      <c r="D1986" s="49"/>
      <c r="E1986" s="49"/>
      <c r="F1986" s="50"/>
      <c r="G1986" s="51"/>
      <c r="H1986" s="51"/>
    </row>
    <row r="1987" spans="1:8" s="83" customFormat="1" ht="12.95">
      <c r="A1987" s="31"/>
      <c r="B1987" s="31"/>
      <c r="C1987" s="48"/>
      <c r="D1987" s="49"/>
      <c r="E1987" s="49"/>
      <c r="F1987" s="50"/>
      <c r="G1987" s="51"/>
      <c r="H1987" s="51"/>
    </row>
    <row r="1988" spans="1:8" s="83" customFormat="1" ht="12.95">
      <c r="A1988" s="31"/>
      <c r="B1988" s="31"/>
      <c r="C1988" s="48"/>
      <c r="D1988" s="49"/>
      <c r="E1988" s="49"/>
      <c r="F1988" s="50"/>
      <c r="G1988" s="51"/>
      <c r="H1988" s="51"/>
    </row>
    <row r="1989" spans="1:8" s="83" customFormat="1" ht="12.95">
      <c r="A1989" s="31"/>
      <c r="B1989" s="31"/>
      <c r="C1989" s="48"/>
      <c r="D1989" s="49"/>
      <c r="E1989" s="49"/>
      <c r="F1989" s="50"/>
      <c r="G1989" s="51"/>
      <c r="H1989" s="51"/>
    </row>
    <row r="1990" spans="1:8" s="83" customFormat="1" ht="12.95">
      <c r="A1990" s="31"/>
      <c r="B1990" s="31"/>
      <c r="C1990" s="48"/>
      <c r="D1990" s="49"/>
      <c r="E1990" s="49"/>
      <c r="F1990" s="50"/>
      <c r="G1990" s="51"/>
      <c r="H1990" s="51"/>
    </row>
    <row r="1991" spans="1:8" s="83" customFormat="1" ht="12.95">
      <c r="A1991" s="31"/>
      <c r="B1991" s="31"/>
      <c r="C1991" s="48"/>
      <c r="D1991" s="49"/>
      <c r="E1991" s="49"/>
      <c r="F1991" s="50"/>
      <c r="G1991" s="51"/>
      <c r="H1991" s="51"/>
    </row>
    <row r="1992" spans="1:8" s="83" customFormat="1" ht="12.95">
      <c r="A1992" s="31"/>
      <c r="B1992" s="31"/>
      <c r="C1992" s="48"/>
      <c r="D1992" s="49"/>
      <c r="E1992" s="49"/>
      <c r="F1992" s="50"/>
      <c r="G1992" s="51"/>
      <c r="H1992" s="51"/>
    </row>
    <row r="1993" spans="1:8" s="83" customFormat="1" ht="12.95">
      <c r="A1993" s="31"/>
      <c r="B1993" s="31"/>
      <c r="C1993" s="48"/>
      <c r="D1993" s="49"/>
      <c r="E1993" s="49"/>
      <c r="F1993" s="50"/>
      <c r="G1993" s="51"/>
      <c r="H1993" s="51"/>
    </row>
    <row r="1994" spans="1:8" s="83" customFormat="1" ht="12.95">
      <c r="A1994" s="31"/>
      <c r="B1994" s="31"/>
      <c r="C1994" s="48"/>
      <c r="D1994" s="49"/>
      <c r="E1994" s="49"/>
      <c r="F1994" s="50"/>
      <c r="G1994" s="51"/>
      <c r="H1994" s="51"/>
    </row>
    <row r="1995" spans="1:8" s="83" customFormat="1" ht="12.95">
      <c r="A1995" s="31"/>
      <c r="B1995" s="31"/>
      <c r="C1995" s="48"/>
      <c r="D1995" s="49"/>
      <c r="E1995" s="49"/>
      <c r="F1995" s="50"/>
      <c r="G1995" s="51"/>
      <c r="H1995" s="51"/>
    </row>
    <row r="1996" spans="1:8" s="83" customFormat="1" ht="12.95">
      <c r="A1996" s="31"/>
      <c r="B1996" s="31"/>
      <c r="C1996" s="48"/>
      <c r="D1996" s="49"/>
      <c r="E1996" s="49"/>
      <c r="F1996" s="50"/>
      <c r="G1996" s="51"/>
      <c r="H1996" s="51"/>
    </row>
    <row r="1997" spans="1:8" s="83" customFormat="1" ht="12.95">
      <c r="A1997" s="31"/>
      <c r="B1997" s="31"/>
      <c r="C1997" s="48"/>
      <c r="D1997" s="49"/>
      <c r="E1997" s="49"/>
      <c r="F1997" s="50"/>
      <c r="G1997" s="51"/>
      <c r="H1997" s="51"/>
    </row>
    <row r="1998" spans="1:8" s="83" customFormat="1" ht="12.95">
      <c r="A1998" s="31"/>
      <c r="B1998" s="31"/>
      <c r="C1998" s="48"/>
      <c r="D1998" s="49"/>
      <c r="E1998" s="49"/>
      <c r="F1998" s="50"/>
      <c r="G1998" s="51"/>
      <c r="H1998" s="51"/>
    </row>
    <row r="1999" spans="1:8" s="83" customFormat="1" ht="12.95">
      <c r="A1999" s="31"/>
      <c r="B1999" s="31"/>
      <c r="C1999" s="48"/>
      <c r="D1999" s="49"/>
      <c r="E1999" s="49"/>
      <c r="F1999" s="50"/>
      <c r="G1999" s="51"/>
      <c r="H1999" s="51"/>
    </row>
    <row r="2000" spans="1:8" s="83" customFormat="1" ht="12.95">
      <c r="A2000" s="31"/>
      <c r="B2000" s="31"/>
      <c r="C2000" s="48"/>
      <c r="D2000" s="49"/>
      <c r="E2000" s="49"/>
      <c r="F2000" s="50"/>
      <c r="G2000" s="51"/>
      <c r="H2000" s="51"/>
    </row>
    <row r="2001" spans="1:8" s="83" customFormat="1" ht="12.95">
      <c r="A2001" s="31"/>
      <c r="B2001" s="31"/>
      <c r="C2001" s="48"/>
      <c r="D2001" s="49"/>
      <c r="E2001" s="49"/>
      <c r="F2001" s="50"/>
      <c r="G2001" s="51"/>
      <c r="H2001" s="51"/>
    </row>
    <row r="2002" spans="1:8" s="83" customFormat="1" ht="12.95">
      <c r="A2002" s="31"/>
      <c r="B2002" s="31"/>
      <c r="C2002" s="48"/>
      <c r="D2002" s="49"/>
      <c r="E2002" s="49"/>
      <c r="F2002" s="50"/>
      <c r="G2002" s="51"/>
      <c r="H2002" s="51"/>
    </row>
    <row r="2003" spans="1:8" s="83" customFormat="1" ht="12.95">
      <c r="A2003" s="31"/>
      <c r="B2003" s="31"/>
      <c r="C2003" s="48"/>
      <c r="D2003" s="49"/>
      <c r="E2003" s="49"/>
      <c r="F2003" s="50"/>
      <c r="G2003" s="51"/>
      <c r="H2003" s="51"/>
    </row>
    <row r="2004" spans="1:8" s="83" customFormat="1" ht="12.95">
      <c r="A2004" s="31"/>
      <c r="B2004" s="31"/>
      <c r="C2004" s="48"/>
      <c r="D2004" s="49"/>
      <c r="E2004" s="49"/>
      <c r="F2004" s="50"/>
      <c r="G2004" s="51"/>
      <c r="H2004" s="51"/>
    </row>
    <row r="2005" spans="1:8" s="83" customFormat="1" ht="12.95">
      <c r="A2005" s="31"/>
      <c r="B2005" s="31"/>
      <c r="C2005" s="48"/>
      <c r="D2005" s="49"/>
      <c r="E2005" s="49"/>
      <c r="F2005" s="50"/>
      <c r="G2005" s="51"/>
      <c r="H2005" s="51"/>
    </row>
    <row r="2006" spans="1:8" s="83" customFormat="1" ht="12.95">
      <c r="A2006" s="31"/>
      <c r="B2006" s="31"/>
      <c r="C2006" s="48"/>
      <c r="D2006" s="49"/>
      <c r="E2006" s="49"/>
      <c r="F2006" s="50"/>
      <c r="G2006" s="51"/>
      <c r="H2006" s="51"/>
    </row>
    <row r="2007" spans="1:8" s="83" customFormat="1" ht="12.95">
      <c r="A2007" s="31"/>
      <c r="B2007" s="31"/>
      <c r="C2007" s="48"/>
      <c r="D2007" s="49"/>
      <c r="E2007" s="49"/>
      <c r="F2007" s="50"/>
      <c r="G2007" s="51"/>
      <c r="H2007" s="51"/>
    </row>
    <row r="2008" spans="1:8" s="83" customFormat="1" ht="12.95">
      <c r="A2008" s="31"/>
      <c r="B2008" s="31"/>
      <c r="C2008" s="48"/>
      <c r="D2008" s="49"/>
      <c r="E2008" s="49"/>
      <c r="F2008" s="50"/>
      <c r="G2008" s="51"/>
      <c r="H2008" s="51"/>
    </row>
    <row r="2009" spans="1:8" s="83" customFormat="1" ht="12.95">
      <c r="A2009" s="31"/>
      <c r="B2009" s="31"/>
      <c r="C2009" s="48"/>
      <c r="D2009" s="49"/>
      <c r="E2009" s="49"/>
      <c r="F2009" s="50"/>
      <c r="G2009" s="51"/>
      <c r="H2009" s="51"/>
    </row>
    <row r="2010" spans="1:8" s="83" customFormat="1" ht="12.95">
      <c r="A2010" s="31"/>
      <c r="B2010" s="31"/>
      <c r="C2010" s="48"/>
      <c r="D2010" s="49"/>
      <c r="E2010" s="49"/>
      <c r="F2010" s="50"/>
      <c r="G2010" s="51"/>
      <c r="H2010" s="51"/>
    </row>
    <row r="2011" spans="1:8" s="83" customFormat="1" ht="12.95">
      <c r="A2011" s="31"/>
      <c r="B2011" s="31"/>
      <c r="C2011" s="48"/>
      <c r="D2011" s="49"/>
      <c r="E2011" s="49"/>
      <c r="F2011" s="50"/>
      <c r="G2011" s="51"/>
      <c r="H2011" s="51"/>
    </row>
    <row r="2012" spans="1:8" s="83" customFormat="1" ht="12.95">
      <c r="A2012" s="31"/>
      <c r="B2012" s="31"/>
      <c r="C2012" s="48"/>
      <c r="D2012" s="49"/>
      <c r="E2012" s="49"/>
      <c r="F2012" s="50"/>
      <c r="G2012" s="51"/>
      <c r="H2012" s="51"/>
    </row>
    <row r="2013" spans="1:8" s="83" customFormat="1" ht="12.95">
      <c r="A2013" s="31"/>
      <c r="B2013" s="31"/>
      <c r="C2013" s="48"/>
      <c r="D2013" s="49"/>
      <c r="E2013" s="49"/>
      <c r="F2013" s="50"/>
      <c r="G2013" s="51"/>
      <c r="H2013" s="51"/>
    </row>
    <row r="2014" spans="1:8" s="83" customFormat="1" ht="12.95">
      <c r="A2014" s="31"/>
      <c r="B2014" s="31"/>
      <c r="C2014" s="48"/>
      <c r="D2014" s="49"/>
      <c r="E2014" s="49"/>
      <c r="F2014" s="50"/>
      <c r="G2014" s="51"/>
      <c r="H2014" s="51"/>
    </row>
    <row r="2015" spans="1:8" s="83" customFormat="1" ht="12.95">
      <c r="A2015" s="31"/>
      <c r="B2015" s="31"/>
      <c r="C2015" s="48"/>
      <c r="D2015" s="49"/>
      <c r="E2015" s="49"/>
      <c r="F2015" s="50"/>
      <c r="G2015" s="51"/>
      <c r="H2015" s="51"/>
    </row>
    <row r="2016" spans="1:8" s="83" customFormat="1" ht="12.95">
      <c r="A2016" s="31"/>
      <c r="B2016" s="31"/>
      <c r="C2016" s="48"/>
      <c r="D2016" s="49"/>
      <c r="E2016" s="49"/>
      <c r="F2016" s="50"/>
      <c r="G2016" s="51"/>
      <c r="H2016" s="51"/>
    </row>
    <row r="2017" spans="1:8" s="83" customFormat="1" ht="12.95">
      <c r="A2017" s="31"/>
      <c r="B2017" s="31"/>
      <c r="C2017" s="48"/>
      <c r="D2017" s="49"/>
      <c r="E2017" s="49"/>
      <c r="F2017" s="50"/>
      <c r="G2017" s="51"/>
      <c r="H2017" s="51"/>
    </row>
    <row r="2018" spans="1:8" s="83" customFormat="1" ht="12.95">
      <c r="A2018" s="31"/>
      <c r="B2018" s="31"/>
      <c r="C2018" s="48"/>
      <c r="D2018" s="49"/>
      <c r="E2018" s="49"/>
      <c r="F2018" s="50"/>
      <c r="G2018" s="51"/>
      <c r="H2018" s="51"/>
    </row>
    <row r="2019" spans="1:8" s="83" customFormat="1" ht="12.95">
      <c r="A2019" s="31"/>
      <c r="B2019" s="31"/>
      <c r="C2019" s="48"/>
      <c r="D2019" s="49"/>
      <c r="E2019" s="49"/>
      <c r="F2019" s="50"/>
      <c r="G2019" s="51"/>
      <c r="H2019" s="51"/>
    </row>
    <row r="2020" spans="1:8" s="83" customFormat="1" ht="12.95">
      <c r="A2020" s="31"/>
      <c r="B2020" s="31"/>
      <c r="C2020" s="48"/>
      <c r="D2020" s="49"/>
      <c r="E2020" s="49"/>
      <c r="F2020" s="50"/>
      <c r="G2020" s="51"/>
      <c r="H2020" s="51"/>
    </row>
    <row r="2021" spans="1:8" s="83" customFormat="1" ht="12.95">
      <c r="A2021" s="31"/>
      <c r="B2021" s="31"/>
      <c r="C2021" s="48"/>
      <c r="D2021" s="49"/>
      <c r="E2021" s="49"/>
      <c r="F2021" s="50"/>
      <c r="G2021" s="51"/>
      <c r="H2021" s="51"/>
    </row>
    <row r="2022" spans="1:8" s="83" customFormat="1" ht="12.95">
      <c r="A2022" s="31"/>
      <c r="B2022" s="31"/>
      <c r="C2022" s="48"/>
      <c r="D2022" s="49"/>
      <c r="E2022" s="49"/>
      <c r="F2022" s="50"/>
      <c r="G2022" s="51"/>
      <c r="H2022" s="51"/>
    </row>
    <row r="2023" spans="1:8" s="83" customFormat="1" ht="12.95">
      <c r="A2023" s="31"/>
      <c r="B2023" s="31"/>
      <c r="C2023" s="48"/>
      <c r="D2023" s="49"/>
      <c r="E2023" s="49"/>
      <c r="F2023" s="50"/>
      <c r="G2023" s="51"/>
      <c r="H2023" s="51"/>
    </row>
    <row r="2024" spans="1:8" s="83" customFormat="1" ht="12.95">
      <c r="A2024" s="31"/>
      <c r="B2024" s="31"/>
      <c r="C2024" s="48"/>
      <c r="D2024" s="49"/>
      <c r="E2024" s="49"/>
      <c r="F2024" s="50"/>
      <c r="G2024" s="51"/>
      <c r="H2024" s="51"/>
    </row>
    <row r="2025" spans="1:8" s="83" customFormat="1" ht="12.95">
      <c r="A2025" s="31"/>
      <c r="B2025" s="31"/>
      <c r="C2025" s="48"/>
      <c r="D2025" s="49"/>
      <c r="E2025" s="49"/>
      <c r="F2025" s="50"/>
      <c r="G2025" s="51"/>
      <c r="H2025" s="51"/>
    </row>
    <row r="2026" spans="1:8" s="83" customFormat="1" ht="12.95">
      <c r="A2026" s="31"/>
      <c r="B2026" s="31"/>
      <c r="C2026" s="48"/>
      <c r="D2026" s="49"/>
      <c r="E2026" s="49"/>
      <c r="F2026" s="50"/>
      <c r="G2026" s="51"/>
      <c r="H2026" s="51"/>
    </row>
    <row r="2027" spans="1:8" s="83" customFormat="1" ht="12.95">
      <c r="A2027" s="31"/>
      <c r="B2027" s="31"/>
      <c r="C2027" s="48"/>
      <c r="D2027" s="49"/>
      <c r="E2027" s="49"/>
      <c r="F2027" s="50"/>
      <c r="G2027" s="51"/>
      <c r="H2027" s="51"/>
    </row>
    <row r="2028" spans="1:8" s="83" customFormat="1" ht="12.95">
      <c r="A2028" s="31"/>
      <c r="B2028" s="31"/>
      <c r="C2028" s="48"/>
      <c r="D2028" s="49"/>
      <c r="E2028" s="49"/>
      <c r="F2028" s="50"/>
      <c r="G2028" s="51"/>
      <c r="H2028" s="51"/>
    </row>
    <row r="2029" spans="1:8" s="83" customFormat="1" ht="12.95">
      <c r="A2029" s="31"/>
      <c r="B2029" s="31"/>
      <c r="C2029" s="48"/>
      <c r="D2029" s="49"/>
      <c r="E2029" s="49"/>
      <c r="F2029" s="50"/>
      <c r="G2029" s="51"/>
      <c r="H2029" s="51"/>
    </row>
    <row r="2030" spans="1:8" s="83" customFormat="1" ht="12.95">
      <c r="A2030" s="31"/>
      <c r="B2030" s="31"/>
      <c r="C2030" s="48"/>
      <c r="D2030" s="49"/>
      <c r="E2030" s="49"/>
      <c r="F2030" s="50"/>
      <c r="G2030" s="51"/>
      <c r="H2030" s="51"/>
    </row>
    <row r="2031" spans="1:8" s="83" customFormat="1" ht="12.95">
      <c r="A2031" s="31"/>
      <c r="B2031" s="31"/>
      <c r="C2031" s="48"/>
      <c r="D2031" s="49"/>
      <c r="E2031" s="49"/>
      <c r="F2031" s="50"/>
      <c r="G2031" s="51"/>
      <c r="H2031" s="51"/>
    </row>
    <row r="2032" spans="1:8" s="83" customFormat="1" ht="12.95">
      <c r="A2032" s="31"/>
      <c r="B2032" s="31"/>
      <c r="C2032" s="48"/>
      <c r="D2032" s="49"/>
      <c r="E2032" s="49"/>
      <c r="F2032" s="50"/>
      <c r="G2032" s="51"/>
      <c r="H2032" s="51"/>
    </row>
    <row r="2033" spans="1:8" s="83" customFormat="1" ht="12.95">
      <c r="A2033" s="31"/>
      <c r="B2033" s="31"/>
      <c r="C2033" s="48"/>
      <c r="D2033" s="49"/>
      <c r="E2033" s="49"/>
      <c r="F2033" s="50"/>
      <c r="G2033" s="51"/>
      <c r="H2033" s="51"/>
    </row>
    <row r="2034" spans="1:8" s="83" customFormat="1" ht="12.95">
      <c r="A2034" s="31"/>
      <c r="B2034" s="31"/>
      <c r="C2034" s="48"/>
      <c r="D2034" s="49"/>
      <c r="E2034" s="49"/>
      <c r="F2034" s="50"/>
      <c r="G2034" s="51"/>
      <c r="H2034" s="51"/>
    </row>
    <row r="2035" spans="1:8" s="83" customFormat="1" ht="12.95">
      <c r="A2035" s="31"/>
      <c r="B2035" s="31"/>
      <c r="C2035" s="48"/>
      <c r="D2035" s="49"/>
      <c r="E2035" s="49"/>
      <c r="F2035" s="50"/>
      <c r="G2035" s="51"/>
      <c r="H2035" s="51"/>
    </row>
    <row r="2036" spans="1:8" s="83" customFormat="1" ht="12.95">
      <c r="A2036" s="31"/>
      <c r="B2036" s="31"/>
      <c r="C2036" s="48"/>
      <c r="D2036" s="49"/>
      <c r="E2036" s="49"/>
      <c r="F2036" s="50"/>
      <c r="G2036" s="51"/>
      <c r="H2036" s="51"/>
    </row>
    <row r="2037" spans="1:8" s="83" customFormat="1" ht="12.95">
      <c r="A2037" s="31"/>
      <c r="B2037" s="31"/>
      <c r="C2037" s="48"/>
      <c r="D2037" s="49"/>
      <c r="E2037" s="49"/>
      <c r="F2037" s="50"/>
      <c r="G2037" s="51"/>
      <c r="H2037" s="51"/>
    </row>
    <row r="2038" spans="1:8" s="83" customFormat="1" ht="12.95">
      <c r="A2038" s="31"/>
      <c r="B2038" s="31"/>
      <c r="C2038" s="48"/>
      <c r="D2038" s="49"/>
      <c r="E2038" s="49"/>
      <c r="F2038" s="50"/>
      <c r="G2038" s="51"/>
      <c r="H2038" s="51"/>
    </row>
    <row r="2039" spans="1:8" s="83" customFormat="1" ht="12.95">
      <c r="A2039" s="31"/>
      <c r="B2039" s="31"/>
      <c r="C2039" s="48"/>
      <c r="D2039" s="49"/>
      <c r="E2039" s="49"/>
      <c r="F2039" s="50"/>
      <c r="G2039" s="51"/>
      <c r="H2039" s="51"/>
    </row>
    <row r="2040" spans="1:8" s="83" customFormat="1" ht="12.95">
      <c r="A2040" s="31"/>
      <c r="B2040" s="31"/>
      <c r="C2040" s="48"/>
      <c r="D2040" s="49"/>
      <c r="E2040" s="49"/>
      <c r="F2040" s="50"/>
      <c r="G2040" s="51"/>
      <c r="H2040" s="51"/>
    </row>
    <row r="2041" spans="1:8" s="83" customFormat="1" ht="12.95">
      <c r="A2041" s="31"/>
      <c r="B2041" s="31"/>
      <c r="C2041" s="48"/>
      <c r="D2041" s="49"/>
      <c r="E2041" s="49"/>
      <c r="F2041" s="50"/>
      <c r="G2041" s="51"/>
      <c r="H2041" s="51"/>
    </row>
    <row r="2042" spans="1:8" s="83" customFormat="1" ht="12.95">
      <c r="A2042" s="31"/>
      <c r="B2042" s="31"/>
      <c r="C2042" s="48"/>
      <c r="D2042" s="49"/>
      <c r="E2042" s="49"/>
      <c r="F2042" s="50"/>
      <c r="G2042" s="51"/>
      <c r="H2042" s="51"/>
    </row>
    <row r="2043" spans="1:8" s="83" customFormat="1" ht="12.95">
      <c r="A2043" s="31"/>
      <c r="B2043" s="31"/>
      <c r="C2043" s="48"/>
      <c r="D2043" s="49"/>
      <c r="E2043" s="49"/>
      <c r="F2043" s="50"/>
      <c r="G2043" s="51"/>
      <c r="H2043" s="51"/>
    </row>
    <row r="2044" spans="1:8" s="83" customFormat="1" ht="12.95">
      <c r="A2044" s="31"/>
      <c r="B2044" s="31"/>
      <c r="C2044" s="48"/>
      <c r="D2044" s="49"/>
      <c r="E2044" s="49"/>
      <c r="F2044" s="50"/>
      <c r="G2044" s="51"/>
      <c r="H2044" s="51"/>
    </row>
    <row r="2045" spans="1:8" s="83" customFormat="1" ht="12.95">
      <c r="A2045" s="31"/>
      <c r="B2045" s="31"/>
      <c r="C2045" s="48"/>
      <c r="D2045" s="49"/>
      <c r="E2045" s="49"/>
      <c r="F2045" s="50"/>
      <c r="G2045" s="51"/>
      <c r="H2045" s="51"/>
    </row>
    <row r="2046" spans="1:8" s="83" customFormat="1" ht="12.95">
      <c r="A2046" s="31"/>
      <c r="B2046" s="31"/>
      <c r="C2046" s="48"/>
      <c r="D2046" s="49"/>
      <c r="E2046" s="49"/>
      <c r="F2046" s="50"/>
      <c r="G2046" s="51"/>
      <c r="H2046" s="51"/>
    </row>
    <row r="2047" spans="1:8" s="83" customFormat="1" ht="12.95">
      <c r="A2047" s="31"/>
      <c r="B2047" s="31"/>
      <c r="C2047" s="48"/>
      <c r="D2047" s="49"/>
      <c r="E2047" s="49"/>
      <c r="F2047" s="50"/>
      <c r="G2047" s="51"/>
      <c r="H2047" s="51"/>
    </row>
    <row r="2048" spans="1:8" s="83" customFormat="1" ht="12.95">
      <c r="A2048" s="31"/>
      <c r="B2048" s="31"/>
      <c r="C2048" s="48"/>
      <c r="D2048" s="49"/>
      <c r="E2048" s="49"/>
      <c r="F2048" s="50"/>
      <c r="G2048" s="51"/>
      <c r="H2048" s="51"/>
    </row>
    <row r="2049" spans="1:8" s="83" customFormat="1" ht="12.95">
      <c r="A2049" s="31"/>
      <c r="B2049" s="31"/>
      <c r="C2049" s="48"/>
      <c r="D2049" s="49"/>
      <c r="E2049" s="49"/>
      <c r="F2049" s="50"/>
      <c r="G2049" s="51"/>
      <c r="H2049" s="51"/>
    </row>
    <row r="2050" spans="1:8" s="83" customFormat="1" ht="12.95">
      <c r="A2050" s="31"/>
      <c r="B2050" s="31"/>
      <c r="C2050" s="48"/>
      <c r="D2050" s="49"/>
      <c r="E2050" s="49"/>
      <c r="F2050" s="50"/>
      <c r="G2050" s="51"/>
      <c r="H2050" s="51"/>
    </row>
    <row r="2051" spans="1:8" s="83" customFormat="1" ht="12.95">
      <c r="A2051" s="31"/>
      <c r="B2051" s="31"/>
      <c r="C2051" s="48"/>
      <c r="D2051" s="49"/>
      <c r="E2051" s="49"/>
      <c r="F2051" s="50"/>
      <c r="G2051" s="51"/>
      <c r="H2051" s="51"/>
    </row>
    <row r="2052" spans="1:8" s="83" customFormat="1" ht="12.95">
      <c r="A2052" s="31"/>
      <c r="B2052" s="31"/>
      <c r="C2052" s="48"/>
      <c r="D2052" s="49"/>
      <c r="E2052" s="49"/>
      <c r="F2052" s="50"/>
      <c r="G2052" s="51"/>
      <c r="H2052" s="51"/>
    </row>
    <row r="2053" spans="1:8" s="83" customFormat="1" ht="12.95">
      <c r="A2053" s="31"/>
      <c r="B2053" s="31"/>
      <c r="C2053" s="48"/>
      <c r="D2053" s="49"/>
      <c r="E2053" s="49"/>
      <c r="F2053" s="50"/>
      <c r="G2053" s="51"/>
      <c r="H2053" s="51"/>
    </row>
    <row r="2054" spans="1:8" s="83" customFormat="1" ht="12.95">
      <c r="A2054" s="31"/>
      <c r="B2054" s="31"/>
      <c r="C2054" s="48"/>
      <c r="D2054" s="49"/>
      <c r="E2054" s="49"/>
      <c r="F2054" s="50"/>
      <c r="G2054" s="51"/>
      <c r="H2054" s="51"/>
    </row>
    <row r="2055" spans="1:8" s="83" customFormat="1" ht="12.95">
      <c r="A2055" s="31"/>
      <c r="B2055" s="31"/>
      <c r="C2055" s="48"/>
      <c r="D2055" s="49"/>
      <c r="E2055" s="49"/>
      <c r="F2055" s="50"/>
      <c r="G2055" s="51"/>
      <c r="H2055" s="51"/>
    </row>
    <row r="2056" spans="1:8" s="83" customFormat="1" ht="12.95">
      <c r="A2056" s="31"/>
      <c r="B2056" s="31"/>
      <c r="C2056" s="48"/>
      <c r="D2056" s="49"/>
      <c r="E2056" s="49"/>
      <c r="F2056" s="50"/>
      <c r="G2056" s="51"/>
      <c r="H2056" s="51"/>
    </row>
    <row r="2057" spans="1:8" s="83" customFormat="1" ht="12.95">
      <c r="A2057" s="31"/>
      <c r="B2057" s="31"/>
      <c r="C2057" s="48"/>
      <c r="D2057" s="49"/>
      <c r="E2057" s="49"/>
      <c r="F2057" s="50"/>
      <c r="G2057" s="51"/>
      <c r="H2057" s="51"/>
    </row>
    <row r="2058" spans="1:8" s="83" customFormat="1" ht="12.95">
      <c r="A2058" s="31"/>
      <c r="B2058" s="31"/>
      <c r="C2058" s="48"/>
      <c r="D2058" s="49"/>
      <c r="E2058" s="49"/>
      <c r="F2058" s="50"/>
      <c r="G2058" s="51"/>
      <c r="H2058" s="51"/>
    </row>
    <row r="2059" spans="1:8" s="83" customFormat="1" ht="12.95">
      <c r="A2059" s="31"/>
      <c r="B2059" s="31"/>
      <c r="C2059" s="48"/>
      <c r="D2059" s="49"/>
      <c r="E2059" s="49"/>
      <c r="F2059" s="50"/>
      <c r="G2059" s="51"/>
      <c r="H2059" s="51"/>
    </row>
    <row r="2060" spans="1:8" s="83" customFormat="1" ht="12.95">
      <c r="A2060" s="31"/>
      <c r="B2060" s="31"/>
      <c r="C2060" s="48"/>
      <c r="D2060" s="49"/>
      <c r="E2060" s="49"/>
      <c r="F2060" s="50"/>
      <c r="G2060" s="51"/>
      <c r="H2060" s="51"/>
    </row>
    <row r="2061" spans="1:8" s="83" customFormat="1" ht="12.95">
      <c r="A2061" s="31"/>
      <c r="B2061" s="31"/>
      <c r="C2061" s="48"/>
      <c r="D2061" s="49"/>
      <c r="E2061" s="49"/>
      <c r="F2061" s="50"/>
      <c r="G2061" s="51"/>
      <c r="H2061" s="51"/>
    </row>
    <row r="2062" spans="1:8" s="83" customFormat="1" ht="12.95">
      <c r="A2062" s="31"/>
      <c r="B2062" s="31"/>
      <c r="C2062" s="48"/>
      <c r="D2062" s="49"/>
      <c r="E2062" s="49"/>
      <c r="F2062" s="50"/>
      <c r="G2062" s="51"/>
      <c r="H2062" s="51"/>
    </row>
    <row r="2063" spans="1:8" s="83" customFormat="1" ht="12.95">
      <c r="A2063" s="31"/>
      <c r="B2063" s="31"/>
      <c r="C2063" s="48"/>
      <c r="D2063" s="49"/>
      <c r="E2063" s="49"/>
      <c r="F2063" s="50"/>
      <c r="G2063" s="51"/>
      <c r="H2063" s="51"/>
    </row>
    <row r="2064" spans="1:8" s="83" customFormat="1" ht="12.95">
      <c r="A2064" s="31"/>
      <c r="B2064" s="31"/>
      <c r="C2064" s="48"/>
      <c r="D2064" s="49"/>
      <c r="E2064" s="49"/>
      <c r="F2064" s="50"/>
      <c r="G2064" s="51"/>
      <c r="H2064" s="51"/>
    </row>
    <row r="2065" spans="1:8" s="83" customFormat="1" ht="12.95">
      <c r="A2065" s="31"/>
      <c r="B2065" s="31"/>
      <c r="C2065" s="48"/>
      <c r="D2065" s="49"/>
      <c r="E2065" s="49"/>
      <c r="F2065" s="50"/>
      <c r="G2065" s="51"/>
      <c r="H2065" s="51"/>
    </row>
    <row r="2066" spans="1:8" s="83" customFormat="1" ht="12.95">
      <c r="A2066" s="31"/>
      <c r="B2066" s="31"/>
      <c r="C2066" s="48"/>
      <c r="D2066" s="49"/>
      <c r="E2066" s="49"/>
      <c r="F2066" s="50"/>
      <c r="G2066" s="51"/>
      <c r="H2066" s="51"/>
    </row>
    <row r="2067" spans="1:8" s="83" customFormat="1" ht="12.95">
      <c r="A2067" s="31"/>
      <c r="B2067" s="31"/>
      <c r="C2067" s="48"/>
      <c r="D2067" s="49"/>
      <c r="E2067" s="49"/>
      <c r="F2067" s="50"/>
      <c r="G2067" s="51"/>
      <c r="H2067" s="51"/>
    </row>
    <row r="2068" spans="1:8" s="83" customFormat="1" ht="12.95">
      <c r="A2068" s="31"/>
      <c r="B2068" s="31"/>
      <c r="C2068" s="48"/>
      <c r="D2068" s="49"/>
      <c r="E2068" s="49"/>
      <c r="F2068" s="50"/>
      <c r="G2068" s="51"/>
      <c r="H2068" s="51"/>
    </row>
    <row r="2069" spans="1:8" s="83" customFormat="1" ht="12.95">
      <c r="A2069" s="31"/>
      <c r="B2069" s="31"/>
      <c r="C2069" s="48"/>
      <c r="D2069" s="49"/>
      <c r="E2069" s="49"/>
      <c r="F2069" s="50"/>
      <c r="G2069" s="51"/>
      <c r="H2069" s="51"/>
    </row>
    <row r="2070" spans="1:8" s="83" customFormat="1" ht="12.95">
      <c r="A2070" s="31"/>
      <c r="B2070" s="31"/>
      <c r="C2070" s="48"/>
      <c r="D2070" s="49"/>
      <c r="E2070" s="49"/>
      <c r="F2070" s="50"/>
      <c r="G2070" s="51"/>
      <c r="H2070" s="51"/>
    </row>
    <row r="2071" spans="1:8" s="83" customFormat="1" ht="12.95">
      <c r="A2071" s="31"/>
      <c r="B2071" s="31"/>
      <c r="C2071" s="48"/>
      <c r="D2071" s="49"/>
      <c r="E2071" s="49"/>
      <c r="F2071" s="50"/>
      <c r="G2071" s="51"/>
      <c r="H2071" s="51"/>
    </row>
    <row r="2072" spans="1:8" s="83" customFormat="1" ht="12.95">
      <c r="A2072" s="31"/>
      <c r="B2072" s="31"/>
      <c r="C2072" s="48"/>
      <c r="D2072" s="49"/>
      <c r="E2072" s="49"/>
      <c r="F2072" s="50"/>
      <c r="G2072" s="51"/>
      <c r="H2072" s="51"/>
    </row>
    <row r="2073" spans="1:8" s="83" customFormat="1" ht="12.95">
      <c r="A2073" s="31"/>
      <c r="B2073" s="31"/>
      <c r="C2073" s="48"/>
      <c r="D2073" s="49"/>
      <c r="E2073" s="49"/>
      <c r="F2073" s="50"/>
      <c r="G2073" s="51"/>
      <c r="H2073" s="51"/>
    </row>
    <row r="2074" spans="1:8" s="83" customFormat="1" ht="12.95">
      <c r="A2074" s="31"/>
      <c r="B2074" s="31"/>
      <c r="C2074" s="48"/>
      <c r="D2074" s="49"/>
      <c r="E2074" s="49"/>
      <c r="F2074" s="50"/>
      <c r="G2074" s="51"/>
      <c r="H2074" s="51"/>
    </row>
    <row r="2075" spans="1:8" s="83" customFormat="1" ht="12.95">
      <c r="A2075" s="31"/>
      <c r="B2075" s="31"/>
      <c r="C2075" s="48"/>
      <c r="D2075" s="49"/>
      <c r="E2075" s="49"/>
      <c r="F2075" s="50"/>
      <c r="G2075" s="51"/>
      <c r="H2075" s="51"/>
    </row>
    <row r="2076" spans="1:8" s="83" customFormat="1" ht="12.95">
      <c r="A2076" s="31"/>
      <c r="B2076" s="31"/>
      <c r="C2076" s="48"/>
      <c r="D2076" s="49"/>
      <c r="E2076" s="49"/>
      <c r="F2076" s="50"/>
      <c r="G2076" s="51"/>
      <c r="H2076" s="51"/>
    </row>
    <row r="2077" spans="1:8" s="83" customFormat="1" ht="12.95">
      <c r="A2077" s="31"/>
      <c r="B2077" s="31"/>
      <c r="C2077" s="48"/>
      <c r="D2077" s="49"/>
      <c r="E2077" s="49"/>
      <c r="F2077" s="50"/>
      <c r="G2077" s="51"/>
      <c r="H2077" s="51"/>
    </row>
    <row r="2078" spans="1:8" s="83" customFormat="1" ht="12.95">
      <c r="A2078" s="31"/>
      <c r="B2078" s="31"/>
      <c r="C2078" s="48"/>
      <c r="D2078" s="49"/>
      <c r="E2078" s="49"/>
      <c r="F2078" s="50"/>
      <c r="G2078" s="51"/>
      <c r="H2078" s="51"/>
    </row>
    <row r="2079" spans="1:8" s="83" customFormat="1" ht="12.95">
      <c r="A2079" s="31"/>
      <c r="B2079" s="31"/>
      <c r="C2079" s="48"/>
      <c r="D2079" s="49"/>
      <c r="E2079" s="49"/>
      <c r="F2079" s="50"/>
      <c r="G2079" s="51"/>
      <c r="H2079" s="51"/>
    </row>
    <row r="2080" spans="1:8" s="83" customFormat="1" ht="12.95">
      <c r="A2080" s="31"/>
      <c r="B2080" s="31"/>
      <c r="C2080" s="48"/>
      <c r="D2080" s="49"/>
      <c r="E2080" s="49"/>
      <c r="F2080" s="50"/>
      <c r="G2080" s="51"/>
      <c r="H2080" s="51"/>
    </row>
    <row r="2081" spans="1:8" s="83" customFormat="1" ht="12.95">
      <c r="A2081" s="31"/>
      <c r="B2081" s="31"/>
      <c r="C2081" s="48"/>
      <c r="D2081" s="49"/>
      <c r="E2081" s="49"/>
      <c r="F2081" s="50"/>
      <c r="G2081" s="51"/>
      <c r="H2081" s="51"/>
    </row>
    <row r="2082" spans="1:8" s="83" customFormat="1" ht="12.95">
      <c r="A2082" s="31"/>
      <c r="B2082" s="31"/>
      <c r="C2082" s="48"/>
      <c r="D2082" s="49"/>
      <c r="E2082" s="49"/>
      <c r="F2082" s="50"/>
      <c r="G2082" s="51"/>
      <c r="H2082" s="51"/>
    </row>
    <row r="2083" spans="1:8" s="83" customFormat="1" ht="12.95">
      <c r="A2083" s="31"/>
      <c r="B2083" s="31"/>
      <c r="C2083" s="48"/>
      <c r="D2083" s="49"/>
      <c r="E2083" s="49"/>
      <c r="F2083" s="50"/>
      <c r="G2083" s="51"/>
      <c r="H2083" s="51"/>
    </row>
    <row r="2084" spans="1:8" s="83" customFormat="1" ht="12.95">
      <c r="A2084" s="31"/>
      <c r="B2084" s="31"/>
      <c r="C2084" s="48"/>
      <c r="D2084" s="49"/>
      <c r="E2084" s="49"/>
      <c r="F2084" s="50"/>
      <c r="G2084" s="51"/>
      <c r="H2084" s="51"/>
    </row>
    <row r="2085" spans="1:8" s="83" customFormat="1" ht="12.95">
      <c r="A2085" s="31"/>
      <c r="B2085" s="31"/>
      <c r="C2085" s="48"/>
      <c r="D2085" s="49"/>
      <c r="E2085" s="49"/>
      <c r="F2085" s="50"/>
      <c r="G2085" s="51"/>
      <c r="H2085" s="51"/>
    </row>
    <row r="2086" spans="1:8" s="83" customFormat="1" ht="12.95">
      <c r="A2086" s="31"/>
      <c r="B2086" s="31"/>
      <c r="C2086" s="48"/>
      <c r="D2086" s="49"/>
      <c r="E2086" s="49"/>
      <c r="F2086" s="50"/>
      <c r="G2086" s="51"/>
      <c r="H2086" s="51"/>
    </row>
    <row r="2087" spans="1:8" s="83" customFormat="1" ht="12.95">
      <c r="A2087" s="31"/>
      <c r="B2087" s="31"/>
      <c r="C2087" s="48"/>
      <c r="D2087" s="49"/>
      <c r="E2087" s="49"/>
      <c r="F2087" s="50"/>
      <c r="G2087" s="51"/>
      <c r="H2087" s="51"/>
    </row>
    <row r="2088" spans="1:8" s="83" customFormat="1" ht="12.95">
      <c r="A2088" s="31"/>
      <c r="B2088" s="31"/>
      <c r="C2088" s="48"/>
      <c r="D2088" s="49"/>
      <c r="E2088" s="49"/>
      <c r="F2088" s="50"/>
      <c r="G2088" s="51"/>
      <c r="H2088" s="51"/>
    </row>
    <row r="2089" spans="1:8" s="83" customFormat="1" ht="12.95">
      <c r="A2089" s="31"/>
      <c r="B2089" s="31"/>
      <c r="C2089" s="48"/>
      <c r="D2089" s="49"/>
      <c r="E2089" s="49"/>
      <c r="F2089" s="50"/>
      <c r="G2089" s="51"/>
      <c r="H2089" s="51"/>
    </row>
    <row r="2090" spans="1:8" s="83" customFormat="1" ht="12.95">
      <c r="A2090" s="31"/>
      <c r="B2090" s="31"/>
      <c r="C2090" s="48"/>
      <c r="D2090" s="49"/>
      <c r="E2090" s="49"/>
      <c r="F2090" s="50"/>
      <c r="G2090" s="51"/>
      <c r="H2090" s="51"/>
    </row>
    <row r="2091" spans="1:8" s="83" customFormat="1" ht="12.95">
      <c r="A2091" s="31"/>
      <c r="B2091" s="31"/>
      <c r="C2091" s="48"/>
      <c r="D2091" s="49"/>
      <c r="E2091" s="49"/>
      <c r="F2091" s="50"/>
      <c r="G2091" s="51"/>
      <c r="H2091" s="51"/>
    </row>
    <row r="2092" spans="1:8" s="83" customFormat="1" ht="12.95">
      <c r="A2092" s="31"/>
      <c r="B2092" s="31"/>
      <c r="C2092" s="48"/>
      <c r="D2092" s="49"/>
      <c r="E2092" s="49"/>
      <c r="F2092" s="50"/>
      <c r="G2092" s="51"/>
      <c r="H2092" s="51"/>
    </row>
    <row r="2093" spans="1:8" s="83" customFormat="1" ht="12.95">
      <c r="A2093" s="31"/>
      <c r="B2093" s="31"/>
      <c r="C2093" s="48"/>
      <c r="D2093" s="49"/>
      <c r="E2093" s="49"/>
      <c r="F2093" s="50"/>
      <c r="G2093" s="51"/>
      <c r="H2093" s="51"/>
    </row>
    <row r="2094" spans="1:8" s="83" customFormat="1" ht="12.95">
      <c r="A2094" s="31"/>
      <c r="B2094" s="31"/>
      <c r="C2094" s="48"/>
      <c r="D2094" s="49"/>
      <c r="E2094" s="49"/>
      <c r="F2094" s="50"/>
      <c r="G2094" s="51"/>
      <c r="H2094" s="51"/>
    </row>
    <row r="2095" spans="1:8" s="83" customFormat="1" ht="12.95">
      <c r="A2095" s="31"/>
      <c r="B2095" s="31"/>
      <c r="C2095" s="48"/>
      <c r="D2095" s="49"/>
      <c r="E2095" s="49"/>
      <c r="F2095" s="50"/>
      <c r="G2095" s="51"/>
      <c r="H2095" s="51"/>
    </row>
    <row r="2096" spans="1:8" s="83" customFormat="1" ht="12.95">
      <c r="A2096" s="31"/>
      <c r="B2096" s="31"/>
      <c r="C2096" s="48"/>
      <c r="D2096" s="49"/>
      <c r="E2096" s="49"/>
      <c r="F2096" s="50"/>
      <c r="G2096" s="51"/>
      <c r="H2096" s="51"/>
    </row>
    <row r="2097" spans="1:8" s="83" customFormat="1" ht="12.95">
      <c r="A2097" s="31"/>
      <c r="B2097" s="31"/>
      <c r="C2097" s="48"/>
      <c r="D2097" s="49"/>
      <c r="E2097" s="49"/>
      <c r="F2097" s="50"/>
      <c r="G2097" s="51"/>
      <c r="H2097" s="51"/>
    </row>
    <row r="2098" spans="1:8" s="83" customFormat="1" ht="12.95">
      <c r="A2098" s="31"/>
      <c r="B2098" s="31"/>
      <c r="C2098" s="48"/>
      <c r="D2098" s="49"/>
      <c r="E2098" s="49"/>
      <c r="F2098" s="50"/>
      <c r="G2098" s="51"/>
      <c r="H2098" s="51"/>
    </row>
    <row r="2099" spans="1:8" s="83" customFormat="1" ht="12.95">
      <c r="A2099" s="31"/>
      <c r="B2099" s="31"/>
      <c r="C2099" s="48"/>
      <c r="D2099" s="49"/>
      <c r="E2099" s="49"/>
      <c r="F2099" s="50"/>
      <c r="G2099" s="51"/>
      <c r="H2099" s="51"/>
    </row>
    <row r="2100" spans="1:8" s="83" customFormat="1" ht="12.95">
      <c r="A2100" s="31"/>
      <c r="B2100" s="31"/>
      <c r="C2100" s="48"/>
      <c r="D2100" s="49"/>
      <c r="E2100" s="49"/>
      <c r="F2100" s="50"/>
      <c r="G2100" s="51"/>
      <c r="H2100" s="51"/>
    </row>
    <row r="2101" spans="1:8" s="83" customFormat="1" ht="12.95">
      <c r="A2101" s="31"/>
      <c r="B2101" s="31"/>
      <c r="C2101" s="48"/>
      <c r="D2101" s="49"/>
      <c r="E2101" s="49"/>
      <c r="F2101" s="50"/>
      <c r="G2101" s="51"/>
      <c r="H2101" s="51"/>
    </row>
    <row r="2102" spans="1:8" s="83" customFormat="1" ht="12.95">
      <c r="A2102" s="31"/>
      <c r="B2102" s="31"/>
      <c r="C2102" s="48"/>
      <c r="D2102" s="49"/>
      <c r="E2102" s="49"/>
      <c r="F2102" s="50"/>
      <c r="G2102" s="51"/>
      <c r="H2102" s="51"/>
    </row>
    <row r="2103" spans="1:8" s="83" customFormat="1" ht="12.95">
      <c r="A2103" s="31"/>
      <c r="B2103" s="31"/>
      <c r="C2103" s="48"/>
      <c r="D2103" s="49"/>
      <c r="E2103" s="49"/>
      <c r="F2103" s="50"/>
      <c r="G2103" s="51"/>
      <c r="H2103" s="51"/>
    </row>
    <row r="2104" spans="1:8" s="83" customFormat="1" ht="12.95">
      <c r="A2104" s="31"/>
      <c r="B2104" s="31"/>
      <c r="C2104" s="48"/>
      <c r="D2104" s="49"/>
      <c r="E2104" s="49"/>
      <c r="F2104" s="50"/>
      <c r="G2104" s="51"/>
      <c r="H2104" s="51"/>
    </row>
    <row r="2105" spans="1:8" s="83" customFormat="1" ht="12.95">
      <c r="A2105" s="31"/>
      <c r="B2105" s="31"/>
      <c r="C2105" s="48"/>
      <c r="D2105" s="49"/>
      <c r="E2105" s="49"/>
      <c r="F2105" s="50"/>
      <c r="G2105" s="51"/>
      <c r="H2105" s="51"/>
    </row>
    <row r="2106" spans="1:8" s="83" customFormat="1" ht="12.95">
      <c r="A2106" s="31"/>
      <c r="B2106" s="31"/>
      <c r="C2106" s="48"/>
      <c r="D2106" s="49"/>
      <c r="E2106" s="49"/>
      <c r="F2106" s="50"/>
      <c r="G2106" s="51"/>
      <c r="H2106" s="51"/>
    </row>
    <row r="2107" spans="1:8" s="83" customFormat="1" ht="12.95">
      <c r="A2107" s="31"/>
      <c r="B2107" s="31"/>
      <c r="C2107" s="48"/>
      <c r="D2107" s="49"/>
      <c r="E2107" s="49"/>
      <c r="F2107" s="50"/>
      <c r="G2107" s="51"/>
      <c r="H2107" s="51"/>
    </row>
    <row r="2108" spans="1:8" s="83" customFormat="1" ht="12.95">
      <c r="A2108" s="31"/>
      <c r="B2108" s="31"/>
      <c r="C2108" s="48"/>
      <c r="D2108" s="49"/>
      <c r="E2108" s="49"/>
      <c r="F2108" s="50"/>
      <c r="G2108" s="51"/>
      <c r="H2108" s="51"/>
    </row>
    <row r="2109" spans="1:8" s="83" customFormat="1" ht="12.95">
      <c r="A2109" s="31"/>
      <c r="B2109" s="31"/>
      <c r="C2109" s="48"/>
      <c r="D2109" s="49"/>
      <c r="E2109" s="49"/>
      <c r="F2109" s="50"/>
      <c r="G2109" s="51"/>
      <c r="H2109" s="51"/>
    </row>
    <row r="2110" spans="1:8" s="83" customFormat="1" ht="12.95">
      <c r="A2110" s="31"/>
      <c r="B2110" s="31"/>
      <c r="C2110" s="48"/>
      <c r="D2110" s="49"/>
      <c r="E2110" s="49"/>
      <c r="F2110" s="50"/>
      <c r="G2110" s="51"/>
      <c r="H2110" s="51"/>
    </row>
    <row r="2111" spans="1:8" s="83" customFormat="1" ht="12.95">
      <c r="A2111" s="31"/>
      <c r="B2111" s="31"/>
      <c r="C2111" s="48"/>
      <c r="D2111" s="49"/>
      <c r="E2111" s="49"/>
      <c r="F2111" s="50"/>
      <c r="G2111" s="51"/>
      <c r="H2111" s="51"/>
    </row>
    <row r="2112" spans="1:8" s="83" customFormat="1" ht="12.95">
      <c r="A2112" s="31"/>
      <c r="B2112" s="31"/>
      <c r="C2112" s="48"/>
      <c r="D2112" s="49"/>
      <c r="E2112" s="49"/>
      <c r="F2112" s="50"/>
      <c r="G2112" s="51"/>
      <c r="H2112" s="51"/>
    </row>
    <row r="2113" spans="1:8" s="83" customFormat="1" ht="12.95">
      <c r="A2113" s="31"/>
      <c r="B2113" s="31"/>
      <c r="C2113" s="48"/>
      <c r="D2113" s="49"/>
      <c r="E2113" s="49"/>
      <c r="F2113" s="50"/>
      <c r="G2113" s="51"/>
      <c r="H2113" s="51"/>
    </row>
    <row r="2114" spans="1:8" s="83" customFormat="1" ht="12.95">
      <c r="A2114" s="31"/>
      <c r="B2114" s="31"/>
      <c r="C2114" s="48"/>
      <c r="D2114" s="49"/>
      <c r="E2114" s="49"/>
      <c r="F2114" s="50"/>
      <c r="G2114" s="51"/>
      <c r="H2114" s="51"/>
    </row>
    <row r="2115" spans="1:8" s="83" customFormat="1" ht="12.95">
      <c r="A2115" s="31"/>
      <c r="B2115" s="31"/>
      <c r="C2115" s="48"/>
      <c r="D2115" s="49"/>
      <c r="E2115" s="49"/>
      <c r="F2115" s="50"/>
      <c r="G2115" s="51"/>
      <c r="H2115" s="51"/>
    </row>
    <row r="2116" spans="1:8" s="83" customFormat="1" ht="12.95">
      <c r="A2116" s="31"/>
      <c r="B2116" s="31"/>
      <c r="C2116" s="48"/>
      <c r="D2116" s="49"/>
      <c r="E2116" s="49"/>
      <c r="F2116" s="50"/>
      <c r="G2116" s="51"/>
      <c r="H2116" s="51"/>
    </row>
    <row r="2117" spans="1:8" s="83" customFormat="1" ht="12.95">
      <c r="A2117" s="31"/>
      <c r="B2117" s="31"/>
      <c r="C2117" s="48"/>
      <c r="D2117" s="49"/>
      <c r="E2117" s="49"/>
      <c r="F2117" s="50"/>
      <c r="G2117" s="51"/>
      <c r="H2117" s="51"/>
    </row>
    <row r="2118" spans="1:8" s="83" customFormat="1" ht="12.95">
      <c r="A2118" s="31"/>
      <c r="B2118" s="31"/>
      <c r="C2118" s="48"/>
      <c r="D2118" s="49"/>
      <c r="E2118" s="49"/>
      <c r="F2118" s="50"/>
      <c r="G2118" s="51"/>
      <c r="H2118" s="51"/>
    </row>
    <row r="2119" spans="1:8" s="83" customFormat="1" ht="12.95">
      <c r="A2119" s="31"/>
      <c r="B2119" s="31"/>
      <c r="C2119" s="48"/>
      <c r="D2119" s="49"/>
      <c r="E2119" s="49"/>
      <c r="F2119" s="50"/>
      <c r="G2119" s="51"/>
      <c r="H2119" s="51"/>
    </row>
    <row r="2120" spans="1:8" s="83" customFormat="1" ht="12.95">
      <c r="A2120" s="31"/>
      <c r="B2120" s="31"/>
      <c r="C2120" s="48"/>
      <c r="D2120" s="49"/>
      <c r="E2120" s="49"/>
      <c r="F2120" s="50"/>
      <c r="G2120" s="51"/>
      <c r="H2120" s="51"/>
    </row>
    <row r="2121" spans="1:8" s="83" customFormat="1" ht="12.95">
      <c r="A2121" s="31"/>
      <c r="B2121" s="31"/>
      <c r="C2121" s="48"/>
      <c r="D2121" s="49"/>
      <c r="E2121" s="49"/>
      <c r="F2121" s="50"/>
      <c r="G2121" s="51"/>
      <c r="H2121" s="51"/>
    </row>
    <row r="2122" spans="1:8" s="83" customFormat="1" ht="12.95">
      <c r="A2122" s="31"/>
      <c r="B2122" s="31"/>
      <c r="C2122" s="48"/>
      <c r="D2122" s="49"/>
      <c r="E2122" s="49"/>
      <c r="F2122" s="50"/>
      <c r="G2122" s="51"/>
      <c r="H2122" s="51"/>
    </row>
    <row r="2123" spans="1:8" s="83" customFormat="1" ht="12.95">
      <c r="A2123" s="31"/>
      <c r="B2123" s="31"/>
      <c r="C2123" s="48"/>
      <c r="D2123" s="49"/>
      <c r="E2123" s="49"/>
      <c r="F2123" s="50"/>
      <c r="G2123" s="51"/>
      <c r="H2123" s="51"/>
    </row>
    <row r="2124" spans="1:8" s="83" customFormat="1" ht="12.95">
      <c r="A2124" s="31"/>
      <c r="B2124" s="31"/>
      <c r="C2124" s="48"/>
      <c r="D2124" s="49"/>
      <c r="E2124" s="49"/>
      <c r="F2124" s="50"/>
      <c r="G2124" s="51"/>
      <c r="H2124" s="51"/>
    </row>
    <row r="2125" spans="1:8" s="83" customFormat="1" ht="12.95">
      <c r="A2125" s="31"/>
      <c r="B2125" s="31"/>
      <c r="C2125" s="48"/>
      <c r="D2125" s="49"/>
      <c r="E2125" s="49"/>
      <c r="F2125" s="50"/>
      <c r="G2125" s="51"/>
      <c r="H2125" s="51"/>
    </row>
    <row r="2126" spans="1:8" s="83" customFormat="1" ht="12.95">
      <c r="A2126" s="31"/>
      <c r="B2126" s="31"/>
      <c r="C2126" s="48"/>
      <c r="D2126" s="49"/>
      <c r="E2126" s="49"/>
      <c r="F2126" s="50"/>
      <c r="G2126" s="51"/>
      <c r="H2126" s="51"/>
    </row>
    <row r="2127" spans="1:8" s="83" customFormat="1" ht="12.95">
      <c r="A2127" s="31"/>
      <c r="B2127" s="31"/>
      <c r="C2127" s="48"/>
      <c r="D2127" s="49"/>
      <c r="E2127" s="49"/>
      <c r="F2127" s="50"/>
      <c r="G2127" s="51"/>
      <c r="H2127" s="51"/>
    </row>
    <row r="2128" spans="1:8" s="83" customFormat="1" ht="12.95">
      <c r="A2128" s="31"/>
      <c r="B2128" s="31"/>
      <c r="C2128" s="48"/>
      <c r="D2128" s="49"/>
      <c r="E2128" s="49"/>
      <c r="F2128" s="50"/>
      <c r="G2128" s="51"/>
      <c r="H2128" s="51"/>
    </row>
    <row r="2129" spans="1:8" s="83" customFormat="1" ht="12.95">
      <c r="A2129" s="31"/>
      <c r="B2129" s="31"/>
      <c r="C2129" s="48"/>
      <c r="D2129" s="49"/>
      <c r="E2129" s="49"/>
      <c r="F2129" s="50"/>
      <c r="G2129" s="51"/>
      <c r="H2129" s="51"/>
    </row>
    <row r="2130" spans="1:8" s="83" customFormat="1" ht="12.95">
      <c r="A2130" s="31"/>
      <c r="B2130" s="31"/>
      <c r="C2130" s="48"/>
      <c r="D2130" s="49"/>
      <c r="E2130" s="49"/>
      <c r="F2130" s="50"/>
      <c r="G2130" s="51"/>
      <c r="H2130" s="51"/>
    </row>
    <row r="2131" spans="1:8" s="83" customFormat="1" ht="12.95">
      <c r="A2131" s="31"/>
      <c r="B2131" s="31"/>
      <c r="C2131" s="48"/>
      <c r="D2131" s="49"/>
      <c r="E2131" s="49"/>
      <c r="F2131" s="50"/>
      <c r="G2131" s="51"/>
      <c r="H2131" s="51"/>
    </row>
    <row r="2132" spans="1:8" s="83" customFormat="1" ht="12.95">
      <c r="A2132" s="31"/>
      <c r="B2132" s="31"/>
      <c r="C2132" s="48"/>
      <c r="D2132" s="49"/>
      <c r="E2132" s="49"/>
      <c r="F2132" s="50"/>
      <c r="G2132" s="51"/>
      <c r="H2132" s="51"/>
    </row>
    <row r="2133" spans="1:8" s="83" customFormat="1" ht="12.95">
      <c r="A2133" s="31"/>
      <c r="B2133" s="31"/>
      <c r="C2133" s="48"/>
      <c r="D2133" s="49"/>
      <c r="E2133" s="49"/>
      <c r="F2133" s="50"/>
      <c r="G2133" s="51"/>
      <c r="H2133" s="51"/>
    </row>
    <row r="2134" spans="1:8" s="83" customFormat="1" ht="12.95">
      <c r="A2134" s="31"/>
      <c r="B2134" s="31"/>
      <c r="C2134" s="48"/>
      <c r="D2134" s="49"/>
      <c r="E2134" s="49"/>
      <c r="F2134" s="50"/>
      <c r="G2134" s="51"/>
      <c r="H2134" s="51"/>
    </row>
    <row r="2135" spans="1:8" s="83" customFormat="1" ht="12.95">
      <c r="A2135" s="31"/>
      <c r="B2135" s="31"/>
      <c r="C2135" s="48"/>
      <c r="D2135" s="49"/>
      <c r="E2135" s="49"/>
      <c r="F2135" s="50"/>
      <c r="G2135" s="51"/>
      <c r="H2135" s="51"/>
    </row>
    <row r="2136" spans="1:8" s="83" customFormat="1" ht="12.95">
      <c r="A2136" s="31"/>
      <c r="B2136" s="31"/>
      <c r="C2136" s="48"/>
      <c r="D2136" s="49"/>
      <c r="E2136" s="49"/>
      <c r="F2136" s="50"/>
      <c r="G2136" s="51"/>
      <c r="H2136" s="51"/>
    </row>
    <row r="2137" spans="1:8" s="83" customFormat="1" ht="12.95">
      <c r="A2137" s="31"/>
      <c r="B2137" s="31"/>
      <c r="C2137" s="48"/>
      <c r="D2137" s="49"/>
      <c r="E2137" s="49"/>
      <c r="F2137" s="50"/>
      <c r="G2137" s="51"/>
      <c r="H2137" s="51"/>
    </row>
    <row r="2138" spans="1:8" s="83" customFormat="1" ht="12.95">
      <c r="A2138" s="31"/>
      <c r="B2138" s="31"/>
      <c r="C2138" s="48"/>
      <c r="D2138" s="49"/>
      <c r="E2138" s="49"/>
      <c r="F2138" s="50"/>
      <c r="G2138" s="51"/>
      <c r="H2138" s="51"/>
    </row>
    <row r="2139" spans="1:8" s="83" customFormat="1" ht="12.95">
      <c r="A2139" s="31"/>
      <c r="B2139" s="31"/>
      <c r="C2139" s="48"/>
      <c r="D2139" s="49"/>
      <c r="E2139" s="49"/>
      <c r="F2139" s="50"/>
      <c r="G2139" s="51"/>
      <c r="H2139" s="51"/>
    </row>
    <row r="2140" spans="1:8" s="83" customFormat="1" ht="12.95">
      <c r="A2140" s="31"/>
      <c r="B2140" s="31"/>
      <c r="C2140" s="48"/>
      <c r="D2140" s="49"/>
      <c r="E2140" s="49"/>
      <c r="F2140" s="50"/>
      <c r="G2140" s="51"/>
      <c r="H2140" s="51"/>
    </row>
    <row r="2141" spans="1:8" s="83" customFormat="1" ht="12.95">
      <c r="A2141" s="31"/>
      <c r="B2141" s="31"/>
      <c r="C2141" s="48"/>
      <c r="D2141" s="49"/>
      <c r="E2141" s="49"/>
      <c r="F2141" s="50"/>
      <c r="G2141" s="51"/>
      <c r="H2141" s="51"/>
    </row>
    <row r="2142" spans="1:8" s="83" customFormat="1" ht="12.95">
      <c r="A2142" s="31"/>
      <c r="B2142" s="31"/>
      <c r="C2142" s="48"/>
      <c r="D2142" s="49"/>
      <c r="E2142" s="49"/>
      <c r="F2142" s="50"/>
      <c r="G2142" s="51"/>
      <c r="H2142" s="51"/>
    </row>
    <row r="2143" spans="1:8" s="83" customFormat="1" ht="12.95">
      <c r="A2143" s="31"/>
      <c r="B2143" s="31"/>
      <c r="C2143" s="48"/>
      <c r="D2143" s="49"/>
      <c r="E2143" s="49"/>
      <c r="F2143" s="50"/>
      <c r="G2143" s="51"/>
      <c r="H2143" s="51"/>
    </row>
    <row r="2144" spans="1:8" s="83" customFormat="1" ht="12.95">
      <c r="A2144" s="31"/>
      <c r="B2144" s="31"/>
      <c r="C2144" s="48"/>
      <c r="D2144" s="49"/>
      <c r="E2144" s="49"/>
      <c r="F2144" s="50"/>
      <c r="G2144" s="51"/>
      <c r="H2144" s="51"/>
    </row>
    <row r="2145" spans="1:8" s="83" customFormat="1" ht="12.95">
      <c r="A2145" s="31"/>
      <c r="B2145" s="31"/>
      <c r="C2145" s="48"/>
      <c r="D2145" s="49"/>
      <c r="E2145" s="49"/>
      <c r="F2145" s="50"/>
      <c r="G2145" s="51"/>
      <c r="H2145" s="51"/>
    </row>
    <row r="2146" spans="1:8" s="83" customFormat="1" ht="12.95">
      <c r="A2146" s="31"/>
      <c r="B2146" s="31"/>
      <c r="C2146" s="48"/>
      <c r="D2146" s="49"/>
      <c r="E2146" s="49"/>
      <c r="F2146" s="50"/>
      <c r="G2146" s="51"/>
      <c r="H2146" s="51"/>
    </row>
    <row r="2147" spans="1:8" s="83" customFormat="1" ht="12.95">
      <c r="A2147" s="31"/>
      <c r="B2147" s="31"/>
      <c r="C2147" s="48"/>
      <c r="D2147" s="49"/>
      <c r="E2147" s="49"/>
      <c r="F2147" s="50"/>
      <c r="G2147" s="51"/>
      <c r="H2147" s="51"/>
    </row>
    <row r="2148" spans="1:8" s="83" customFormat="1" ht="12.95">
      <c r="A2148" s="31"/>
      <c r="B2148" s="31"/>
      <c r="C2148" s="48"/>
      <c r="D2148" s="49"/>
      <c r="E2148" s="49"/>
      <c r="F2148" s="50"/>
      <c r="G2148" s="51"/>
      <c r="H2148" s="51"/>
    </row>
    <row r="2149" spans="1:8" s="83" customFormat="1" ht="12.95">
      <c r="A2149" s="31"/>
      <c r="B2149" s="31"/>
      <c r="C2149" s="48"/>
      <c r="D2149" s="49"/>
      <c r="E2149" s="49"/>
      <c r="F2149" s="50"/>
      <c r="G2149" s="51"/>
      <c r="H2149" s="51"/>
    </row>
    <row r="2150" spans="1:8" s="83" customFormat="1" ht="12.95">
      <c r="A2150" s="31"/>
      <c r="B2150" s="31"/>
      <c r="C2150" s="48"/>
      <c r="D2150" s="49"/>
      <c r="E2150" s="49"/>
      <c r="F2150" s="50"/>
      <c r="G2150" s="51"/>
      <c r="H2150" s="51"/>
    </row>
    <row r="2151" spans="1:8" s="83" customFormat="1" ht="12.95">
      <c r="A2151" s="31"/>
      <c r="B2151" s="31"/>
      <c r="C2151" s="48"/>
      <c r="D2151" s="49"/>
      <c r="E2151" s="49"/>
      <c r="F2151" s="50"/>
      <c r="G2151" s="51"/>
      <c r="H2151" s="51"/>
    </row>
    <row r="2152" spans="1:8" s="83" customFormat="1" ht="12.95">
      <c r="A2152" s="31"/>
      <c r="B2152" s="31"/>
      <c r="C2152" s="48"/>
      <c r="D2152" s="49"/>
      <c r="E2152" s="49"/>
      <c r="F2152" s="50"/>
      <c r="G2152" s="51"/>
      <c r="H2152" s="51"/>
    </row>
    <row r="2153" spans="1:8" s="83" customFormat="1" ht="12.95">
      <c r="A2153" s="31"/>
      <c r="B2153" s="31"/>
      <c r="C2153" s="48"/>
      <c r="D2153" s="49"/>
      <c r="E2153" s="49"/>
      <c r="F2153" s="50"/>
      <c r="G2153" s="51"/>
      <c r="H2153" s="51"/>
    </row>
    <row r="2154" spans="1:8" s="83" customFormat="1" ht="12.95">
      <c r="A2154" s="31"/>
      <c r="B2154" s="31"/>
      <c r="C2154" s="48"/>
      <c r="D2154" s="49"/>
      <c r="E2154" s="49"/>
      <c r="F2154" s="50"/>
      <c r="G2154" s="51"/>
      <c r="H2154" s="51"/>
    </row>
    <row r="2155" spans="1:8" s="83" customFormat="1" ht="12.95">
      <c r="A2155" s="31"/>
      <c r="B2155" s="31"/>
      <c r="C2155" s="48"/>
      <c r="D2155" s="49"/>
      <c r="E2155" s="49"/>
      <c r="F2155" s="50"/>
      <c r="G2155" s="51"/>
      <c r="H2155" s="51"/>
    </row>
    <row r="2156" spans="1:8" s="83" customFormat="1" ht="12.95">
      <c r="A2156" s="31"/>
      <c r="B2156" s="31"/>
      <c r="C2156" s="48"/>
      <c r="D2156" s="49"/>
      <c r="E2156" s="49"/>
      <c r="F2156" s="50"/>
      <c r="G2156" s="51"/>
      <c r="H2156" s="51"/>
    </row>
    <row r="2157" spans="1:8" s="83" customFormat="1" ht="12.95">
      <c r="A2157" s="31"/>
      <c r="B2157" s="31"/>
      <c r="C2157" s="48"/>
      <c r="D2157" s="49"/>
      <c r="E2157" s="49"/>
      <c r="F2157" s="50"/>
      <c r="G2157" s="51"/>
      <c r="H2157" s="51"/>
    </row>
    <row r="2158" spans="1:8" s="83" customFormat="1" ht="12.95">
      <c r="A2158" s="31"/>
      <c r="B2158" s="31"/>
      <c r="C2158" s="48"/>
      <c r="D2158" s="49"/>
      <c r="E2158" s="49"/>
      <c r="F2158" s="50"/>
      <c r="G2158" s="51"/>
      <c r="H2158" s="51"/>
    </row>
    <row r="2159" spans="1:8" s="83" customFormat="1" ht="12.95">
      <c r="A2159" s="31"/>
      <c r="B2159" s="31"/>
      <c r="C2159" s="48"/>
      <c r="D2159" s="49"/>
      <c r="E2159" s="49"/>
      <c r="F2159" s="50"/>
      <c r="G2159" s="51"/>
      <c r="H2159" s="51"/>
    </row>
    <row r="2160" spans="1:8" s="83" customFormat="1" ht="12.95">
      <c r="A2160" s="31"/>
      <c r="B2160" s="31"/>
      <c r="C2160" s="48"/>
      <c r="D2160" s="49"/>
      <c r="E2160" s="49"/>
      <c r="F2160" s="50"/>
      <c r="G2160" s="51"/>
      <c r="H2160" s="51"/>
    </row>
    <row r="2161" spans="1:8" s="83" customFormat="1" ht="12.95">
      <c r="A2161" s="31"/>
      <c r="B2161" s="31"/>
      <c r="C2161" s="48"/>
      <c r="D2161" s="49"/>
      <c r="E2161" s="49"/>
      <c r="F2161" s="50"/>
      <c r="G2161" s="51"/>
      <c r="H2161" s="51"/>
    </row>
    <row r="2162" spans="1:8" s="83" customFormat="1" ht="12.95">
      <c r="A2162" s="31"/>
      <c r="B2162" s="31"/>
      <c r="C2162" s="48"/>
      <c r="D2162" s="49"/>
      <c r="E2162" s="49"/>
      <c r="F2162" s="50"/>
      <c r="G2162" s="51"/>
      <c r="H2162" s="51"/>
    </row>
    <row r="2163" spans="1:8" s="83" customFormat="1" ht="12.95">
      <c r="A2163" s="31"/>
      <c r="B2163" s="31"/>
      <c r="C2163" s="48"/>
      <c r="D2163" s="49"/>
      <c r="E2163" s="49"/>
      <c r="F2163" s="50"/>
      <c r="G2163" s="51"/>
      <c r="H2163" s="51"/>
    </row>
    <row r="2164" spans="1:8" s="83" customFormat="1" ht="12.95">
      <c r="A2164" s="31"/>
      <c r="B2164" s="31"/>
      <c r="C2164" s="48"/>
      <c r="D2164" s="49"/>
      <c r="E2164" s="49"/>
      <c r="F2164" s="50"/>
      <c r="G2164" s="51"/>
      <c r="H2164" s="51"/>
    </row>
    <row r="2165" spans="1:8" s="83" customFormat="1" ht="12.95">
      <c r="A2165" s="31"/>
      <c r="B2165" s="31"/>
      <c r="C2165" s="48"/>
      <c r="D2165" s="49"/>
      <c r="E2165" s="49"/>
      <c r="F2165" s="50"/>
      <c r="G2165" s="51"/>
      <c r="H2165" s="51"/>
    </row>
    <row r="2166" spans="1:8" s="83" customFormat="1" ht="12.95">
      <c r="A2166" s="31"/>
      <c r="B2166" s="31"/>
      <c r="C2166" s="48"/>
      <c r="D2166" s="49"/>
      <c r="E2166" s="49"/>
      <c r="F2166" s="50"/>
      <c r="G2166" s="51"/>
      <c r="H2166" s="51"/>
    </row>
    <row r="2167" spans="1:8" s="83" customFormat="1" ht="12.95">
      <c r="A2167" s="31"/>
      <c r="B2167" s="31"/>
      <c r="C2167" s="48"/>
      <c r="D2167" s="49"/>
      <c r="E2167" s="49"/>
      <c r="F2167" s="50"/>
      <c r="G2167" s="51"/>
      <c r="H2167" s="51"/>
    </row>
    <row r="2168" spans="1:8" s="83" customFormat="1" ht="12.95">
      <c r="A2168" s="31"/>
      <c r="B2168" s="31"/>
      <c r="C2168" s="48"/>
      <c r="D2168" s="49"/>
      <c r="E2168" s="49"/>
      <c r="F2168" s="50"/>
      <c r="G2168" s="51"/>
      <c r="H2168" s="51"/>
    </row>
    <row r="2169" spans="1:8" s="83" customFormat="1" ht="12.95">
      <c r="A2169" s="31"/>
      <c r="B2169" s="31"/>
      <c r="C2169" s="48"/>
      <c r="D2169" s="49"/>
      <c r="E2169" s="49"/>
      <c r="F2169" s="50"/>
      <c r="G2169" s="51"/>
      <c r="H2169" s="51"/>
    </row>
    <row r="2170" spans="1:8" s="83" customFormat="1" ht="12.95">
      <c r="A2170" s="31"/>
      <c r="B2170" s="31"/>
      <c r="C2170" s="48"/>
      <c r="D2170" s="49"/>
      <c r="E2170" s="49"/>
      <c r="F2170" s="50"/>
      <c r="G2170" s="51"/>
      <c r="H2170" s="51"/>
    </row>
    <row r="2171" spans="1:8" s="83" customFormat="1" ht="12.95">
      <c r="A2171" s="31"/>
      <c r="B2171" s="31"/>
      <c r="C2171" s="48"/>
      <c r="D2171" s="49"/>
      <c r="E2171" s="49"/>
      <c r="F2171" s="50"/>
      <c r="G2171" s="51"/>
      <c r="H2171" s="51"/>
    </row>
    <row r="2172" spans="1:8" s="83" customFormat="1" ht="12.95">
      <c r="A2172" s="31"/>
      <c r="B2172" s="31"/>
      <c r="C2172" s="48"/>
      <c r="D2172" s="49"/>
      <c r="E2172" s="49"/>
      <c r="F2172" s="50"/>
      <c r="G2172" s="51"/>
      <c r="H2172" s="51"/>
    </row>
    <row r="2173" spans="1:8" s="83" customFormat="1" ht="12.95">
      <c r="A2173" s="31"/>
      <c r="B2173" s="31"/>
      <c r="C2173" s="48"/>
      <c r="D2173" s="49"/>
      <c r="E2173" s="49"/>
      <c r="F2173" s="50"/>
      <c r="G2173" s="51"/>
      <c r="H2173" s="51"/>
    </row>
    <row r="2174" spans="1:8" s="83" customFormat="1" ht="12.95">
      <c r="A2174" s="31"/>
      <c r="B2174" s="31"/>
      <c r="C2174" s="48"/>
      <c r="D2174" s="49"/>
      <c r="E2174" s="49"/>
      <c r="F2174" s="50"/>
      <c r="G2174" s="51"/>
      <c r="H2174" s="51"/>
    </row>
    <row r="2175" spans="1:8" s="83" customFormat="1" ht="12.95">
      <c r="A2175" s="31"/>
      <c r="B2175" s="31"/>
      <c r="C2175" s="48"/>
      <c r="D2175" s="49"/>
      <c r="E2175" s="49"/>
      <c r="F2175" s="50"/>
      <c r="G2175" s="51"/>
      <c r="H2175" s="51"/>
    </row>
    <row r="2176" spans="1:8" s="83" customFormat="1" ht="12.95">
      <c r="A2176" s="31"/>
      <c r="B2176" s="31"/>
      <c r="C2176" s="48"/>
      <c r="D2176" s="49"/>
      <c r="E2176" s="49"/>
      <c r="F2176" s="50"/>
      <c r="G2176" s="51"/>
      <c r="H2176" s="51"/>
    </row>
    <row r="2177" spans="1:8" s="83" customFormat="1" ht="12.95">
      <c r="A2177" s="31"/>
      <c r="B2177" s="31"/>
      <c r="C2177" s="48"/>
      <c r="D2177" s="49"/>
      <c r="E2177" s="49"/>
      <c r="F2177" s="50"/>
      <c r="G2177" s="51"/>
      <c r="H2177" s="51"/>
    </row>
    <row r="2178" spans="1:8" s="83" customFormat="1" ht="12.95">
      <c r="A2178" s="31"/>
      <c r="B2178" s="31"/>
      <c r="C2178" s="48"/>
      <c r="D2178" s="49"/>
      <c r="E2178" s="49"/>
      <c r="F2178" s="50"/>
      <c r="G2178" s="51"/>
      <c r="H2178" s="51"/>
    </row>
    <row r="2179" spans="1:8" s="83" customFormat="1" ht="12.95">
      <c r="A2179" s="31"/>
      <c r="B2179" s="31"/>
      <c r="C2179" s="48"/>
      <c r="D2179" s="49"/>
      <c r="E2179" s="49"/>
      <c r="F2179" s="50"/>
      <c r="G2179" s="51"/>
      <c r="H2179" s="51"/>
    </row>
    <row r="2180" spans="1:8" s="83" customFormat="1" ht="12.95">
      <c r="A2180" s="31"/>
      <c r="B2180" s="31"/>
      <c r="C2180" s="48"/>
      <c r="D2180" s="49"/>
      <c r="E2180" s="49"/>
      <c r="F2180" s="50"/>
      <c r="G2180" s="51"/>
      <c r="H2180" s="51"/>
    </row>
    <row r="2181" spans="1:8" s="83" customFormat="1" ht="12.95">
      <c r="A2181" s="31"/>
      <c r="B2181" s="31"/>
      <c r="C2181" s="48"/>
      <c r="D2181" s="49"/>
      <c r="E2181" s="49"/>
      <c r="F2181" s="50"/>
      <c r="G2181" s="51"/>
      <c r="H2181" s="51"/>
    </row>
    <row r="2182" spans="1:8" s="83" customFormat="1" ht="12.95">
      <c r="A2182" s="31"/>
      <c r="B2182" s="31"/>
      <c r="C2182" s="48"/>
      <c r="D2182" s="49"/>
      <c r="E2182" s="49"/>
      <c r="F2182" s="50"/>
      <c r="G2182" s="51"/>
      <c r="H2182" s="51"/>
    </row>
    <row r="2183" spans="1:8" s="83" customFormat="1" ht="12.95">
      <c r="A2183" s="31"/>
      <c r="B2183" s="31"/>
      <c r="C2183" s="48"/>
      <c r="D2183" s="49"/>
      <c r="E2183" s="49"/>
      <c r="F2183" s="50"/>
      <c r="G2183" s="51"/>
      <c r="H2183" s="51"/>
    </row>
    <row r="2184" spans="1:8" s="83" customFormat="1" ht="12.95">
      <c r="A2184" s="31"/>
      <c r="B2184" s="31"/>
      <c r="C2184" s="48"/>
      <c r="D2184" s="49"/>
      <c r="E2184" s="49"/>
      <c r="F2184" s="50"/>
      <c r="G2184" s="51"/>
      <c r="H2184" s="51"/>
    </row>
    <row r="2185" spans="1:8" s="83" customFormat="1" ht="12.95">
      <c r="A2185" s="31"/>
      <c r="B2185" s="31"/>
      <c r="C2185" s="48"/>
      <c r="D2185" s="49"/>
      <c r="E2185" s="49"/>
      <c r="F2185" s="50"/>
      <c r="G2185" s="51"/>
      <c r="H2185" s="51"/>
    </row>
    <row r="2186" spans="1:8" s="83" customFormat="1" ht="12.95">
      <c r="A2186" s="31"/>
      <c r="B2186" s="31"/>
      <c r="C2186" s="48"/>
      <c r="D2186" s="49"/>
      <c r="E2186" s="49"/>
      <c r="F2186" s="50"/>
      <c r="G2186" s="51"/>
      <c r="H2186" s="51"/>
    </row>
    <row r="2187" spans="1:8" s="83" customFormat="1" ht="12.95">
      <c r="A2187" s="31"/>
      <c r="B2187" s="31"/>
      <c r="C2187" s="48"/>
      <c r="D2187" s="49"/>
      <c r="E2187" s="49"/>
      <c r="F2187" s="50"/>
      <c r="G2187" s="51"/>
      <c r="H2187" s="51"/>
    </row>
    <row r="2188" spans="1:8" s="83" customFormat="1" ht="12.95">
      <c r="A2188" s="31"/>
      <c r="B2188" s="31"/>
      <c r="C2188" s="48"/>
      <c r="D2188" s="49"/>
      <c r="E2188" s="49"/>
      <c r="F2188" s="50"/>
      <c r="G2188" s="51"/>
      <c r="H2188" s="51"/>
    </row>
    <row r="2189" spans="1:8" s="83" customFormat="1" ht="12.95">
      <c r="A2189" s="31"/>
      <c r="B2189" s="31"/>
      <c r="C2189" s="48"/>
      <c r="D2189" s="49"/>
      <c r="E2189" s="49"/>
      <c r="F2189" s="50"/>
      <c r="G2189" s="51"/>
      <c r="H2189" s="51"/>
    </row>
    <row r="2190" spans="1:8" s="83" customFormat="1" ht="12.95">
      <c r="A2190" s="31"/>
      <c r="B2190" s="31"/>
      <c r="C2190" s="48"/>
      <c r="D2190" s="49"/>
      <c r="E2190" s="49"/>
      <c r="F2190" s="50"/>
      <c r="G2190" s="51"/>
      <c r="H2190" s="51"/>
    </row>
    <row r="2191" spans="1:8" s="83" customFormat="1" ht="12.95">
      <c r="A2191" s="31"/>
      <c r="B2191" s="31"/>
      <c r="C2191" s="48"/>
      <c r="D2191" s="49"/>
      <c r="E2191" s="49"/>
      <c r="F2191" s="50"/>
      <c r="G2191" s="51"/>
      <c r="H2191" s="51"/>
    </row>
    <row r="2192" spans="1:8" s="83" customFormat="1" ht="12.95">
      <c r="A2192" s="31"/>
      <c r="B2192" s="31"/>
      <c r="C2192" s="48"/>
      <c r="D2192" s="49"/>
      <c r="E2192" s="49"/>
      <c r="F2192" s="50"/>
      <c r="G2192" s="51"/>
      <c r="H2192" s="51"/>
    </row>
    <row r="2193" spans="1:8" s="83" customFormat="1" ht="12.95">
      <c r="A2193" s="31"/>
      <c r="B2193" s="31"/>
      <c r="C2193" s="48"/>
      <c r="D2193" s="49"/>
      <c r="E2193" s="49"/>
      <c r="F2193" s="50"/>
      <c r="G2193" s="51"/>
      <c r="H2193" s="51"/>
    </row>
    <row r="2194" spans="1:8" s="83" customFormat="1" ht="12.95">
      <c r="A2194" s="31"/>
      <c r="B2194" s="31"/>
      <c r="C2194" s="48"/>
      <c r="D2194" s="49"/>
      <c r="E2194" s="49"/>
      <c r="F2194" s="50"/>
      <c r="G2194" s="51"/>
      <c r="H2194" s="51"/>
    </row>
    <row r="2195" spans="1:8" s="83" customFormat="1" ht="12.95">
      <c r="A2195" s="31"/>
      <c r="B2195" s="31"/>
      <c r="C2195" s="48"/>
      <c r="D2195" s="49"/>
      <c r="E2195" s="49"/>
      <c r="F2195" s="50"/>
      <c r="G2195" s="51"/>
      <c r="H2195" s="51"/>
    </row>
    <row r="2196" spans="1:8" s="83" customFormat="1" ht="12.95">
      <c r="A2196" s="31"/>
      <c r="B2196" s="31"/>
      <c r="C2196" s="48"/>
      <c r="D2196" s="49"/>
      <c r="E2196" s="49"/>
      <c r="F2196" s="50"/>
      <c r="G2196" s="51"/>
      <c r="H2196" s="51"/>
    </row>
    <row r="2197" spans="1:8" s="83" customFormat="1" ht="12.95">
      <c r="A2197" s="31"/>
      <c r="B2197" s="31"/>
      <c r="C2197" s="48"/>
      <c r="D2197" s="49"/>
      <c r="E2197" s="49"/>
      <c r="F2197" s="50"/>
      <c r="G2197" s="51"/>
      <c r="H2197" s="51"/>
    </row>
    <row r="2198" spans="1:8" s="83" customFormat="1" ht="12.95">
      <c r="A2198" s="31"/>
      <c r="B2198" s="31"/>
      <c r="C2198" s="48"/>
      <c r="D2198" s="49"/>
      <c r="E2198" s="49"/>
      <c r="F2198" s="50"/>
      <c r="G2198" s="51"/>
      <c r="H2198" s="51"/>
    </row>
    <row r="2199" spans="1:8" s="83" customFormat="1" ht="12.95">
      <c r="A2199" s="31"/>
      <c r="B2199" s="31"/>
      <c r="C2199" s="48"/>
      <c r="D2199" s="49"/>
      <c r="E2199" s="49"/>
      <c r="F2199" s="50"/>
      <c r="G2199" s="51"/>
      <c r="H2199" s="51"/>
    </row>
    <row r="2200" spans="1:8" s="83" customFormat="1" ht="12.95">
      <c r="A2200" s="31"/>
      <c r="B2200" s="31"/>
      <c r="C2200" s="48"/>
      <c r="D2200" s="49"/>
      <c r="E2200" s="49"/>
      <c r="F2200" s="50"/>
      <c r="G2200" s="51"/>
      <c r="H2200" s="51"/>
    </row>
    <row r="2201" spans="1:8" s="83" customFormat="1" ht="12.95">
      <c r="A2201" s="31"/>
      <c r="B2201" s="31"/>
      <c r="C2201" s="48"/>
      <c r="D2201" s="49"/>
      <c r="E2201" s="49"/>
      <c r="F2201" s="50"/>
      <c r="G2201" s="51"/>
      <c r="H2201" s="51"/>
    </row>
    <row r="2202" spans="1:8" s="83" customFormat="1" ht="12.95">
      <c r="A2202" s="31"/>
      <c r="B2202" s="31"/>
      <c r="C2202" s="48"/>
      <c r="D2202" s="49"/>
      <c r="E2202" s="49"/>
      <c r="F2202" s="50"/>
      <c r="G2202" s="51"/>
      <c r="H2202" s="51"/>
    </row>
    <row r="2203" spans="1:8" s="83" customFormat="1" ht="12.95">
      <c r="A2203" s="31"/>
      <c r="B2203" s="31"/>
      <c r="C2203" s="48"/>
      <c r="D2203" s="49"/>
      <c r="E2203" s="49"/>
      <c r="F2203" s="50"/>
      <c r="G2203" s="51"/>
      <c r="H2203" s="51"/>
    </row>
    <row r="2204" spans="1:8" s="83" customFormat="1" ht="12.95">
      <c r="A2204" s="31"/>
      <c r="B2204" s="31"/>
      <c r="C2204" s="48"/>
      <c r="D2204" s="49"/>
      <c r="E2204" s="49"/>
      <c r="F2204" s="50"/>
      <c r="G2204" s="51"/>
      <c r="H2204" s="51"/>
    </row>
    <row r="2205" spans="1:8" s="83" customFormat="1" ht="12.95">
      <c r="A2205" s="31"/>
      <c r="B2205" s="31"/>
      <c r="C2205" s="48"/>
      <c r="D2205" s="49"/>
      <c r="E2205" s="49"/>
      <c r="F2205" s="50"/>
      <c r="G2205" s="51"/>
      <c r="H2205" s="51"/>
    </row>
    <row r="2206" spans="1:8" s="83" customFormat="1" ht="12.95">
      <c r="A2206" s="31"/>
      <c r="B2206" s="31"/>
      <c r="C2206" s="48"/>
      <c r="D2206" s="49"/>
      <c r="E2206" s="49"/>
      <c r="F2206" s="50"/>
      <c r="G2206" s="51"/>
      <c r="H2206" s="51"/>
    </row>
    <row r="2207" spans="1:8" s="83" customFormat="1" ht="12.95">
      <c r="A2207" s="31"/>
      <c r="B2207" s="31"/>
      <c r="C2207" s="48"/>
      <c r="D2207" s="49"/>
      <c r="E2207" s="49"/>
      <c r="F2207" s="50"/>
      <c r="G2207" s="51"/>
      <c r="H2207" s="51"/>
    </row>
    <row r="2208" spans="1:8" s="83" customFormat="1" ht="12.95">
      <c r="A2208" s="31"/>
      <c r="B2208" s="31"/>
      <c r="C2208" s="48"/>
      <c r="D2208" s="49"/>
      <c r="E2208" s="49"/>
      <c r="F2208" s="50"/>
      <c r="G2208" s="51"/>
      <c r="H2208" s="51"/>
    </row>
    <row r="2209" spans="1:8" s="83" customFormat="1" ht="12.95">
      <c r="A2209" s="31"/>
      <c r="B2209" s="31"/>
      <c r="C2209" s="48"/>
      <c r="D2209" s="49"/>
      <c r="E2209" s="49"/>
      <c r="F2209" s="50"/>
      <c r="G2209" s="51"/>
      <c r="H2209" s="51"/>
    </row>
    <row r="2210" spans="1:8" s="83" customFormat="1" ht="12.95">
      <c r="A2210" s="31"/>
      <c r="B2210" s="31"/>
      <c r="C2210" s="48"/>
      <c r="D2210" s="49"/>
      <c r="E2210" s="49"/>
      <c r="F2210" s="50"/>
      <c r="G2210" s="51"/>
      <c r="H2210" s="51"/>
    </row>
    <row r="2211" spans="1:8" s="83" customFormat="1" ht="12.95">
      <c r="A2211" s="31"/>
      <c r="B2211" s="31"/>
      <c r="C2211" s="48"/>
      <c r="D2211" s="49"/>
      <c r="E2211" s="49"/>
      <c r="F2211" s="50"/>
      <c r="G2211" s="51"/>
      <c r="H2211" s="51"/>
    </row>
    <row r="2212" spans="1:8" s="83" customFormat="1" ht="12.95">
      <c r="A2212" s="31"/>
      <c r="B2212" s="31"/>
      <c r="C2212" s="48"/>
      <c r="D2212" s="49"/>
      <c r="E2212" s="49"/>
      <c r="F2212" s="50"/>
      <c r="G2212" s="51"/>
      <c r="H2212" s="51"/>
    </row>
    <row r="2213" spans="1:8" s="83" customFormat="1" ht="12.95">
      <c r="A2213" s="31"/>
      <c r="B2213" s="31"/>
      <c r="C2213" s="48"/>
      <c r="D2213" s="49"/>
      <c r="E2213" s="49"/>
      <c r="F2213" s="50"/>
      <c r="G2213" s="51"/>
      <c r="H2213" s="51"/>
    </row>
    <row r="2214" spans="1:8" s="83" customFormat="1" ht="12.95">
      <c r="A2214" s="31"/>
      <c r="B2214" s="31"/>
      <c r="C2214" s="48"/>
      <c r="D2214" s="49"/>
      <c r="E2214" s="49"/>
      <c r="F2214" s="50"/>
      <c r="G2214" s="51"/>
      <c r="H2214" s="51"/>
    </row>
    <row r="2215" spans="1:8" s="83" customFormat="1" ht="12.95">
      <c r="A2215" s="31"/>
      <c r="B2215" s="31"/>
      <c r="C2215" s="48"/>
      <c r="D2215" s="49"/>
      <c r="E2215" s="49"/>
      <c r="F2215" s="50"/>
      <c r="G2215" s="51"/>
      <c r="H2215" s="51"/>
    </row>
    <row r="2216" spans="1:8" s="83" customFormat="1" ht="12.95">
      <c r="A2216" s="31"/>
      <c r="B2216" s="31"/>
      <c r="C2216" s="48"/>
      <c r="D2216" s="49"/>
      <c r="E2216" s="49"/>
      <c r="F2216" s="50"/>
      <c r="G2216" s="51"/>
      <c r="H2216" s="51"/>
    </row>
    <row r="2217" spans="1:8" s="83" customFormat="1" ht="12.95">
      <c r="A2217" s="31"/>
      <c r="B2217" s="31"/>
      <c r="C2217" s="48"/>
      <c r="D2217" s="49"/>
      <c r="E2217" s="49"/>
      <c r="F2217" s="50"/>
      <c r="G2217" s="51"/>
      <c r="H2217" s="51"/>
    </row>
    <row r="2218" spans="1:8" s="83" customFormat="1" ht="12.95">
      <c r="A2218" s="31"/>
      <c r="B2218" s="31"/>
      <c r="C2218" s="48"/>
      <c r="D2218" s="49"/>
      <c r="E2218" s="49"/>
      <c r="F2218" s="50"/>
      <c r="G2218" s="51"/>
      <c r="H2218" s="51"/>
    </row>
    <row r="2219" spans="1:8" s="83" customFormat="1" ht="12.95">
      <c r="A2219" s="31"/>
      <c r="B2219" s="31"/>
      <c r="C2219" s="48"/>
      <c r="D2219" s="49"/>
      <c r="E2219" s="49"/>
      <c r="F2219" s="50"/>
      <c r="G2219" s="51"/>
      <c r="H2219" s="51"/>
    </row>
    <row r="2220" spans="1:8" s="83" customFormat="1" ht="12.95">
      <c r="A2220" s="31"/>
      <c r="B2220" s="31"/>
      <c r="C2220" s="48"/>
      <c r="D2220" s="49"/>
      <c r="E2220" s="49"/>
      <c r="F2220" s="50"/>
      <c r="G2220" s="51"/>
      <c r="H2220" s="51"/>
    </row>
    <row r="2221" spans="1:8" s="83" customFormat="1" ht="12.95">
      <c r="A2221" s="31"/>
      <c r="B2221" s="31"/>
      <c r="C2221" s="48"/>
      <c r="D2221" s="49"/>
      <c r="E2221" s="49"/>
      <c r="F2221" s="50"/>
      <c r="G2221" s="51"/>
      <c r="H2221" s="51"/>
    </row>
    <row r="2222" spans="1:8" s="83" customFormat="1" ht="12.95">
      <c r="A2222" s="31"/>
      <c r="B2222" s="31"/>
      <c r="C2222" s="48"/>
      <c r="D2222" s="49"/>
      <c r="E2222" s="49"/>
      <c r="F2222" s="50"/>
      <c r="G2222" s="51"/>
      <c r="H2222" s="51"/>
    </row>
    <row r="2223" spans="1:8" s="83" customFormat="1" ht="12.95">
      <c r="A2223" s="31"/>
      <c r="B2223" s="31"/>
      <c r="C2223" s="48"/>
      <c r="D2223" s="49"/>
      <c r="E2223" s="49"/>
      <c r="F2223" s="50"/>
      <c r="G2223" s="51"/>
      <c r="H2223" s="51"/>
    </row>
    <row r="2224" spans="1:8" s="83" customFormat="1" ht="12.95">
      <c r="A2224" s="31"/>
      <c r="B2224" s="31"/>
      <c r="C2224" s="48"/>
      <c r="D2224" s="49"/>
      <c r="E2224" s="49"/>
      <c r="F2224" s="50"/>
      <c r="G2224" s="51"/>
      <c r="H2224" s="51"/>
    </row>
    <row r="2225" spans="1:8" s="83" customFormat="1" ht="12.95">
      <c r="A2225" s="31"/>
      <c r="B2225" s="31"/>
      <c r="C2225" s="48"/>
      <c r="D2225" s="49"/>
      <c r="E2225" s="49"/>
      <c r="F2225" s="50"/>
      <c r="G2225" s="51"/>
      <c r="H2225" s="51"/>
    </row>
    <row r="2226" spans="1:8" s="83" customFormat="1" ht="12.95">
      <c r="A2226" s="31"/>
      <c r="B2226" s="31"/>
      <c r="C2226" s="48"/>
      <c r="D2226" s="49"/>
      <c r="E2226" s="49"/>
      <c r="F2226" s="50"/>
      <c r="G2226" s="51"/>
      <c r="H2226" s="51"/>
    </row>
    <row r="2227" spans="1:8" s="83" customFormat="1" ht="12.95">
      <c r="A2227" s="31"/>
      <c r="B2227" s="31"/>
      <c r="C2227" s="48"/>
      <c r="D2227" s="49"/>
      <c r="E2227" s="49"/>
      <c r="F2227" s="50"/>
      <c r="G2227" s="51"/>
      <c r="H2227" s="51"/>
    </row>
    <row r="2228" spans="1:8" s="83" customFormat="1" ht="12.95">
      <c r="A2228" s="31"/>
      <c r="B2228" s="31"/>
      <c r="C2228" s="48"/>
      <c r="D2228" s="49"/>
      <c r="E2228" s="49"/>
      <c r="F2228" s="50"/>
      <c r="G2228" s="51"/>
      <c r="H2228" s="51"/>
    </row>
    <row r="2229" spans="1:8" s="83" customFormat="1" ht="12.95">
      <c r="A2229" s="31"/>
      <c r="B2229" s="31"/>
      <c r="C2229" s="48"/>
      <c r="D2229" s="49"/>
      <c r="E2229" s="49"/>
      <c r="F2229" s="50"/>
      <c r="G2229" s="51"/>
      <c r="H2229" s="51"/>
    </row>
    <row r="2230" spans="1:8" s="83" customFormat="1" ht="12.95">
      <c r="A2230" s="31"/>
      <c r="B2230" s="31"/>
      <c r="C2230" s="48"/>
      <c r="D2230" s="49"/>
      <c r="E2230" s="49"/>
      <c r="F2230" s="50"/>
      <c r="G2230" s="51"/>
      <c r="H2230" s="51"/>
    </row>
    <row r="2231" spans="1:8" s="83" customFormat="1" ht="12.95">
      <c r="A2231" s="31"/>
      <c r="B2231" s="31"/>
      <c r="C2231" s="48"/>
      <c r="D2231" s="49"/>
      <c r="E2231" s="49"/>
      <c r="F2231" s="50"/>
      <c r="G2231" s="51"/>
      <c r="H2231" s="51"/>
    </row>
    <row r="2232" spans="1:8" s="83" customFormat="1" ht="12.95">
      <c r="A2232" s="31"/>
      <c r="B2232" s="31"/>
      <c r="C2232" s="48"/>
      <c r="D2232" s="49"/>
      <c r="E2232" s="49"/>
      <c r="F2232" s="50"/>
      <c r="G2232" s="51"/>
      <c r="H2232" s="51"/>
    </row>
    <row r="2233" spans="1:8" s="83" customFormat="1" ht="12.95">
      <c r="A2233" s="31"/>
      <c r="B2233" s="31"/>
      <c r="C2233" s="48"/>
      <c r="D2233" s="49"/>
      <c r="E2233" s="49"/>
      <c r="F2233" s="50"/>
      <c r="G2233" s="51"/>
      <c r="H2233" s="51"/>
    </row>
    <row r="2234" spans="1:8" s="83" customFormat="1" ht="12.95">
      <c r="A2234" s="31"/>
      <c r="B2234" s="31"/>
      <c r="C2234" s="48"/>
      <c r="D2234" s="49"/>
      <c r="E2234" s="49"/>
      <c r="F2234" s="50"/>
      <c r="G2234" s="51"/>
      <c r="H2234" s="51"/>
    </row>
    <row r="2235" spans="1:8" s="83" customFormat="1" ht="12.95">
      <c r="A2235" s="31"/>
      <c r="B2235" s="31"/>
      <c r="C2235" s="48"/>
      <c r="D2235" s="49"/>
      <c r="E2235" s="49"/>
      <c r="F2235" s="50"/>
      <c r="G2235" s="51"/>
      <c r="H2235" s="51"/>
    </row>
    <row r="2236" spans="1:8" s="83" customFormat="1" ht="12.95">
      <c r="A2236" s="31"/>
      <c r="B2236" s="31"/>
      <c r="C2236" s="48"/>
      <c r="D2236" s="49"/>
      <c r="E2236" s="49"/>
      <c r="F2236" s="50"/>
      <c r="G2236" s="51"/>
      <c r="H2236" s="51"/>
    </row>
    <row r="2237" spans="1:8" s="83" customFormat="1" ht="12.95">
      <c r="A2237" s="31"/>
      <c r="B2237" s="31"/>
      <c r="C2237" s="48"/>
      <c r="D2237" s="49"/>
      <c r="E2237" s="49"/>
      <c r="F2237" s="50"/>
      <c r="G2237" s="51"/>
      <c r="H2237" s="51"/>
    </row>
    <row r="2238" spans="1:8" s="83" customFormat="1" ht="12.95">
      <c r="A2238" s="31"/>
      <c r="B2238" s="31"/>
      <c r="C2238" s="48"/>
      <c r="D2238" s="49"/>
      <c r="E2238" s="49"/>
      <c r="F2238" s="50"/>
      <c r="G2238" s="51"/>
      <c r="H2238" s="51"/>
    </row>
    <row r="2239" spans="1:8" s="83" customFormat="1" ht="12.95">
      <c r="A2239" s="31"/>
      <c r="B2239" s="31"/>
      <c r="C2239" s="48"/>
      <c r="D2239" s="49"/>
      <c r="E2239" s="49"/>
      <c r="F2239" s="50"/>
      <c r="G2239" s="51"/>
      <c r="H2239" s="51"/>
    </row>
    <row r="2240" spans="1:8" s="83" customFormat="1" ht="12.95">
      <c r="A2240" s="31"/>
      <c r="B2240" s="31"/>
      <c r="C2240" s="48"/>
      <c r="D2240" s="49"/>
      <c r="E2240" s="49"/>
      <c r="F2240" s="50"/>
      <c r="G2240" s="51"/>
      <c r="H2240" s="51"/>
    </row>
    <row r="2241" spans="1:8" s="83" customFormat="1" ht="12.95">
      <c r="A2241" s="31"/>
      <c r="B2241" s="31"/>
      <c r="C2241" s="48"/>
      <c r="D2241" s="49"/>
      <c r="E2241" s="49"/>
      <c r="F2241" s="50"/>
      <c r="G2241" s="51"/>
      <c r="H2241" s="51"/>
    </row>
    <row r="2242" spans="1:8" s="83" customFormat="1" ht="12.95">
      <c r="A2242" s="31"/>
      <c r="B2242" s="31"/>
      <c r="C2242" s="48"/>
      <c r="D2242" s="49"/>
      <c r="E2242" s="49"/>
      <c r="F2242" s="50"/>
      <c r="G2242" s="51"/>
      <c r="H2242" s="51"/>
    </row>
    <row r="2243" spans="1:8" s="83" customFormat="1" ht="12.95">
      <c r="A2243" s="31"/>
      <c r="B2243" s="31"/>
      <c r="C2243" s="48"/>
      <c r="D2243" s="49"/>
      <c r="E2243" s="49"/>
      <c r="F2243" s="50"/>
      <c r="G2243" s="51"/>
      <c r="H2243" s="51"/>
    </row>
    <row r="2244" spans="1:8" s="83" customFormat="1" ht="12.95">
      <c r="A2244" s="31"/>
      <c r="B2244" s="31"/>
      <c r="C2244" s="48"/>
      <c r="D2244" s="49"/>
      <c r="E2244" s="49"/>
      <c r="F2244" s="50"/>
      <c r="G2244" s="51"/>
      <c r="H2244" s="51"/>
    </row>
    <row r="2245" spans="1:8" s="83" customFormat="1" ht="12.95">
      <c r="A2245" s="31"/>
      <c r="B2245" s="31"/>
      <c r="C2245" s="48"/>
      <c r="D2245" s="49"/>
      <c r="E2245" s="49"/>
      <c r="F2245" s="50"/>
      <c r="G2245" s="51"/>
      <c r="H2245" s="51"/>
    </row>
    <row r="2246" spans="1:8" s="83" customFormat="1" ht="12.95">
      <c r="A2246" s="31"/>
      <c r="B2246" s="31"/>
      <c r="C2246" s="48"/>
      <c r="D2246" s="49"/>
      <c r="E2246" s="49"/>
      <c r="F2246" s="50"/>
      <c r="G2246" s="51"/>
      <c r="H2246" s="51"/>
    </row>
    <row r="2247" spans="1:8" s="83" customFormat="1" ht="12.95">
      <c r="A2247" s="31"/>
      <c r="B2247" s="31"/>
      <c r="C2247" s="48"/>
      <c r="D2247" s="49"/>
      <c r="E2247" s="49"/>
      <c r="F2247" s="50"/>
      <c r="G2247" s="51"/>
      <c r="H2247" s="51"/>
    </row>
    <row r="2248" spans="1:8" s="83" customFormat="1" ht="12.95">
      <c r="A2248" s="31"/>
      <c r="B2248" s="31"/>
      <c r="C2248" s="48"/>
      <c r="D2248" s="49"/>
      <c r="E2248" s="49"/>
      <c r="F2248" s="50"/>
      <c r="G2248" s="51"/>
      <c r="H2248" s="51"/>
    </row>
    <row r="2249" spans="1:8" s="83" customFormat="1" ht="12.95">
      <c r="A2249" s="31"/>
      <c r="B2249" s="31"/>
      <c r="C2249" s="48"/>
      <c r="D2249" s="49"/>
      <c r="E2249" s="49"/>
      <c r="F2249" s="50"/>
      <c r="G2249" s="51"/>
      <c r="H2249" s="51"/>
    </row>
    <row r="2250" spans="1:8" s="83" customFormat="1" ht="12.95">
      <c r="A2250" s="31"/>
      <c r="B2250" s="31"/>
      <c r="C2250" s="48"/>
      <c r="D2250" s="49"/>
      <c r="E2250" s="49"/>
      <c r="F2250" s="50"/>
      <c r="G2250" s="51"/>
      <c r="H2250" s="51"/>
    </row>
    <row r="2251" spans="1:8" s="83" customFormat="1" ht="12.95">
      <c r="A2251" s="31"/>
      <c r="B2251" s="31"/>
      <c r="C2251" s="48"/>
      <c r="D2251" s="49"/>
      <c r="E2251" s="49"/>
      <c r="F2251" s="50"/>
      <c r="G2251" s="51"/>
      <c r="H2251" s="51"/>
    </row>
    <row r="2252" spans="1:8" s="83" customFormat="1" ht="12.95">
      <c r="A2252" s="31"/>
      <c r="B2252" s="31"/>
      <c r="C2252" s="48"/>
      <c r="D2252" s="49"/>
      <c r="E2252" s="49"/>
      <c r="F2252" s="50"/>
      <c r="G2252" s="51"/>
      <c r="H2252" s="51"/>
    </row>
    <row r="2253" spans="1:8" s="83" customFormat="1" ht="12.95">
      <c r="A2253" s="31"/>
      <c r="B2253" s="31"/>
      <c r="C2253" s="48"/>
      <c r="D2253" s="49"/>
      <c r="E2253" s="49"/>
      <c r="F2253" s="50"/>
      <c r="G2253" s="51"/>
      <c r="H2253" s="51"/>
    </row>
    <row r="2254" spans="1:8" s="83" customFormat="1" ht="12.95">
      <c r="A2254" s="31"/>
      <c r="B2254" s="31"/>
      <c r="C2254" s="48"/>
      <c r="D2254" s="49"/>
      <c r="E2254" s="49"/>
      <c r="F2254" s="50"/>
      <c r="G2254" s="51"/>
      <c r="H2254" s="51"/>
    </row>
    <row r="2255" spans="1:8" s="83" customFormat="1" ht="12.95">
      <c r="A2255" s="31"/>
      <c r="B2255" s="31"/>
      <c r="C2255" s="48"/>
      <c r="D2255" s="49"/>
      <c r="E2255" s="49"/>
      <c r="F2255" s="50"/>
      <c r="G2255" s="51"/>
      <c r="H2255" s="51"/>
    </row>
    <row r="2256" spans="1:8" s="83" customFormat="1" ht="12.95">
      <c r="A2256" s="31"/>
      <c r="B2256" s="31"/>
      <c r="C2256" s="48"/>
      <c r="D2256" s="49"/>
      <c r="E2256" s="49"/>
      <c r="F2256" s="50"/>
      <c r="G2256" s="51"/>
      <c r="H2256" s="51"/>
    </row>
    <row r="2257" spans="1:8" s="83" customFormat="1" ht="12.95">
      <c r="A2257" s="31"/>
      <c r="B2257" s="31"/>
      <c r="C2257" s="48"/>
      <c r="D2257" s="49"/>
      <c r="E2257" s="49"/>
      <c r="F2257" s="50"/>
      <c r="G2257" s="51"/>
      <c r="H2257" s="51"/>
    </row>
    <row r="2258" spans="1:8" s="83" customFormat="1" ht="12.95">
      <c r="A2258" s="31"/>
      <c r="B2258" s="31"/>
      <c r="C2258" s="48"/>
      <c r="D2258" s="49"/>
      <c r="E2258" s="49"/>
      <c r="F2258" s="50"/>
      <c r="G2258" s="51"/>
      <c r="H2258" s="51"/>
    </row>
    <row r="2259" spans="1:8" s="83" customFormat="1" ht="12.95">
      <c r="A2259" s="31"/>
      <c r="B2259" s="31"/>
      <c r="C2259" s="48"/>
      <c r="D2259" s="49"/>
      <c r="E2259" s="49"/>
      <c r="F2259" s="50"/>
      <c r="G2259" s="51"/>
      <c r="H2259" s="51"/>
    </row>
    <row r="2260" spans="1:8" s="83" customFormat="1" ht="12.95">
      <c r="A2260" s="31"/>
      <c r="B2260" s="31"/>
      <c r="C2260" s="48"/>
      <c r="D2260" s="49"/>
      <c r="E2260" s="49"/>
      <c r="F2260" s="50"/>
      <c r="G2260" s="51"/>
      <c r="H2260" s="51"/>
    </row>
    <row r="2261" spans="1:8" s="83" customFormat="1" ht="12.95">
      <c r="A2261" s="31"/>
      <c r="B2261" s="31"/>
      <c r="C2261" s="48"/>
      <c r="D2261" s="49"/>
      <c r="E2261" s="49"/>
      <c r="F2261" s="50"/>
      <c r="G2261" s="51"/>
      <c r="H2261" s="51"/>
    </row>
    <row r="2262" spans="1:8" s="83" customFormat="1" ht="12.95">
      <c r="A2262" s="31"/>
      <c r="B2262" s="31"/>
      <c r="C2262" s="48"/>
      <c r="D2262" s="49"/>
      <c r="E2262" s="49"/>
      <c r="F2262" s="50"/>
      <c r="G2262" s="51"/>
      <c r="H2262" s="51"/>
    </row>
    <row r="2263" spans="1:8" s="83" customFormat="1" ht="12.95">
      <c r="A2263" s="31"/>
      <c r="B2263" s="31"/>
      <c r="C2263" s="48"/>
      <c r="D2263" s="49"/>
      <c r="E2263" s="49"/>
      <c r="F2263" s="50"/>
      <c r="G2263" s="51"/>
      <c r="H2263" s="51"/>
    </row>
    <row r="2264" spans="1:8" s="83" customFormat="1" ht="12.95">
      <c r="A2264" s="31"/>
      <c r="B2264" s="31"/>
      <c r="C2264" s="48"/>
      <c r="D2264" s="49"/>
      <c r="E2264" s="49"/>
      <c r="F2264" s="50"/>
      <c r="G2264" s="51"/>
      <c r="H2264" s="51"/>
    </row>
    <row r="2265" spans="1:8" s="83" customFormat="1" ht="12.95">
      <c r="A2265" s="31"/>
      <c r="B2265" s="31"/>
      <c r="C2265" s="48"/>
      <c r="D2265" s="49"/>
      <c r="E2265" s="49"/>
      <c r="F2265" s="50"/>
      <c r="G2265" s="51"/>
      <c r="H2265" s="51"/>
    </row>
    <row r="2266" spans="1:8" s="83" customFormat="1" ht="12.95">
      <c r="A2266" s="31"/>
      <c r="B2266" s="31"/>
      <c r="C2266" s="48"/>
      <c r="D2266" s="49"/>
      <c r="E2266" s="49"/>
      <c r="F2266" s="50"/>
      <c r="G2266" s="51"/>
      <c r="H2266" s="51"/>
    </row>
    <row r="2267" spans="1:8" s="83" customFormat="1" ht="12.95">
      <c r="A2267" s="31"/>
      <c r="B2267" s="31"/>
      <c r="C2267" s="48"/>
      <c r="D2267" s="49"/>
      <c r="E2267" s="49"/>
      <c r="F2267" s="50"/>
      <c r="G2267" s="51"/>
      <c r="H2267" s="51"/>
    </row>
    <row r="2268" spans="1:8" s="83" customFormat="1" ht="12.95">
      <c r="A2268" s="31"/>
      <c r="B2268" s="31"/>
      <c r="C2268" s="48"/>
      <c r="D2268" s="49"/>
      <c r="E2268" s="49"/>
      <c r="F2268" s="50"/>
      <c r="G2268" s="51"/>
      <c r="H2268" s="51"/>
    </row>
    <row r="2269" spans="1:8" s="83" customFormat="1" ht="12.95">
      <c r="A2269" s="31"/>
      <c r="B2269" s="31"/>
      <c r="C2269" s="48"/>
      <c r="D2269" s="49"/>
      <c r="E2269" s="49"/>
      <c r="F2269" s="50"/>
      <c r="G2269" s="51"/>
      <c r="H2269" s="51"/>
    </row>
    <row r="2270" spans="1:8" s="83" customFormat="1" ht="12.95">
      <c r="A2270" s="31"/>
      <c r="B2270" s="31"/>
      <c r="C2270" s="48"/>
      <c r="D2270" s="49"/>
      <c r="E2270" s="49"/>
      <c r="F2270" s="50"/>
      <c r="G2270" s="51"/>
      <c r="H2270" s="51"/>
    </row>
    <row r="2271" spans="1:8" s="83" customFormat="1" ht="12.95">
      <c r="A2271" s="31"/>
      <c r="B2271" s="31"/>
      <c r="C2271" s="48"/>
      <c r="D2271" s="49"/>
      <c r="E2271" s="49"/>
      <c r="F2271" s="50"/>
      <c r="G2271" s="51"/>
      <c r="H2271" s="51"/>
    </row>
    <row r="2272" spans="1:8" s="83" customFormat="1" ht="12.95">
      <c r="A2272" s="31"/>
      <c r="B2272" s="31"/>
      <c r="C2272" s="48"/>
      <c r="D2272" s="49"/>
      <c r="E2272" s="49"/>
      <c r="F2272" s="50"/>
      <c r="G2272" s="51"/>
      <c r="H2272" s="51"/>
    </row>
    <row r="2273" spans="1:8" s="83" customFormat="1" ht="12.95">
      <c r="A2273" s="31"/>
      <c r="B2273" s="31"/>
      <c r="C2273" s="48"/>
      <c r="D2273" s="49"/>
      <c r="E2273" s="49"/>
      <c r="F2273" s="50"/>
      <c r="G2273" s="51"/>
      <c r="H2273" s="51"/>
    </row>
    <row r="2274" spans="1:8" s="83" customFormat="1" ht="12.95">
      <c r="A2274" s="31"/>
      <c r="B2274" s="31"/>
      <c r="C2274" s="48"/>
      <c r="D2274" s="49"/>
      <c r="E2274" s="49"/>
      <c r="F2274" s="50"/>
      <c r="G2274" s="51"/>
      <c r="H2274" s="51"/>
    </row>
    <row r="2275" spans="1:8" s="83" customFormat="1" ht="12.95">
      <c r="A2275" s="31"/>
      <c r="B2275" s="31"/>
      <c r="C2275" s="48"/>
      <c r="D2275" s="49"/>
      <c r="E2275" s="49"/>
      <c r="F2275" s="50"/>
      <c r="G2275" s="51"/>
      <c r="H2275" s="51"/>
    </row>
    <row r="2276" spans="1:8" s="83" customFormat="1" ht="12.95">
      <c r="A2276" s="31"/>
      <c r="B2276" s="31"/>
      <c r="C2276" s="48"/>
      <c r="D2276" s="49"/>
      <c r="E2276" s="49"/>
      <c r="F2276" s="50"/>
      <c r="G2276" s="51"/>
      <c r="H2276" s="51"/>
    </row>
    <row r="2277" spans="1:8" s="83" customFormat="1" ht="12.95">
      <c r="A2277" s="31"/>
      <c r="B2277" s="31"/>
      <c r="C2277" s="48"/>
      <c r="D2277" s="49"/>
      <c r="E2277" s="49"/>
      <c r="F2277" s="50"/>
      <c r="G2277" s="51"/>
      <c r="H2277" s="51"/>
    </row>
    <row r="2278" spans="1:8" s="83" customFormat="1" ht="12.95">
      <c r="A2278" s="31"/>
      <c r="B2278" s="31"/>
      <c r="C2278" s="48"/>
      <c r="D2278" s="49"/>
      <c r="E2278" s="49"/>
      <c r="F2278" s="50"/>
      <c r="G2278" s="51"/>
      <c r="H2278" s="51"/>
    </row>
    <row r="2279" spans="1:8" s="83" customFormat="1" ht="12.95">
      <c r="A2279" s="31"/>
      <c r="B2279" s="31"/>
      <c r="C2279" s="48"/>
      <c r="D2279" s="49"/>
      <c r="E2279" s="49"/>
      <c r="F2279" s="50"/>
      <c r="G2279" s="51"/>
      <c r="H2279" s="51"/>
    </row>
    <row r="2280" spans="1:8" s="83" customFormat="1" ht="12.95">
      <c r="A2280" s="31"/>
      <c r="B2280" s="31"/>
      <c r="C2280" s="48"/>
      <c r="D2280" s="49"/>
      <c r="E2280" s="49"/>
      <c r="F2280" s="50"/>
      <c r="G2280" s="51"/>
      <c r="H2280" s="51"/>
    </row>
    <row r="2281" spans="1:8" s="83" customFormat="1" ht="12.95">
      <c r="A2281" s="31"/>
      <c r="B2281" s="31"/>
      <c r="C2281" s="48"/>
      <c r="D2281" s="49"/>
      <c r="E2281" s="49"/>
      <c r="F2281" s="50"/>
      <c r="G2281" s="51"/>
      <c r="H2281" s="51"/>
    </row>
    <row r="2282" spans="1:8" s="83" customFormat="1" ht="12.95">
      <c r="A2282" s="31"/>
      <c r="B2282" s="31"/>
      <c r="C2282" s="48"/>
      <c r="D2282" s="49"/>
      <c r="E2282" s="49"/>
      <c r="F2282" s="50"/>
      <c r="G2282" s="51"/>
      <c r="H2282" s="51"/>
    </row>
    <row r="2283" spans="1:8" s="83" customFormat="1" ht="12.95">
      <c r="A2283" s="31"/>
      <c r="B2283" s="31"/>
      <c r="C2283" s="48"/>
      <c r="D2283" s="49"/>
      <c r="E2283" s="49"/>
      <c r="F2283" s="50"/>
      <c r="G2283" s="51"/>
      <c r="H2283" s="51"/>
    </row>
    <row r="2284" spans="1:8" s="83" customFormat="1" ht="12.95">
      <c r="A2284" s="31"/>
      <c r="B2284" s="31"/>
      <c r="C2284" s="48"/>
      <c r="D2284" s="49"/>
      <c r="E2284" s="49"/>
      <c r="F2284" s="50"/>
      <c r="G2284" s="51"/>
      <c r="H2284" s="51"/>
    </row>
    <row r="2285" spans="1:8" s="83" customFormat="1" ht="12.95">
      <c r="A2285" s="31"/>
      <c r="B2285" s="31"/>
      <c r="C2285" s="48"/>
      <c r="D2285" s="49"/>
      <c r="E2285" s="49"/>
      <c r="F2285" s="50"/>
      <c r="G2285" s="51"/>
      <c r="H2285" s="51"/>
    </row>
    <row r="2286" spans="1:8" s="83" customFormat="1" ht="12.95">
      <c r="A2286" s="31"/>
      <c r="B2286" s="31"/>
      <c r="C2286" s="48"/>
      <c r="D2286" s="49"/>
      <c r="E2286" s="49"/>
      <c r="F2286" s="50"/>
      <c r="G2286" s="51"/>
      <c r="H2286" s="51"/>
    </row>
    <row r="2287" spans="1:8" s="83" customFormat="1" ht="12.95">
      <c r="A2287" s="31"/>
      <c r="B2287" s="31"/>
      <c r="C2287" s="48"/>
      <c r="D2287" s="49"/>
      <c r="E2287" s="49"/>
      <c r="F2287" s="50"/>
      <c r="G2287" s="51"/>
      <c r="H2287" s="51"/>
    </row>
    <row r="2288" spans="1:8" s="83" customFormat="1" ht="12.95">
      <c r="A2288" s="31"/>
      <c r="B2288" s="31"/>
      <c r="C2288" s="48"/>
      <c r="D2288" s="49"/>
      <c r="E2288" s="49"/>
      <c r="F2288" s="50"/>
      <c r="G2288" s="51"/>
      <c r="H2288" s="51"/>
    </row>
    <row r="2289" spans="1:8" s="83" customFormat="1" ht="12.95">
      <c r="A2289" s="31"/>
      <c r="B2289" s="31"/>
      <c r="C2289" s="48"/>
      <c r="D2289" s="49"/>
      <c r="E2289" s="49"/>
      <c r="F2289" s="50"/>
      <c r="G2289" s="51"/>
      <c r="H2289" s="51"/>
    </row>
    <row r="2290" spans="1:8" s="83" customFormat="1" ht="12.95">
      <c r="A2290" s="31"/>
      <c r="B2290" s="31"/>
      <c r="C2290" s="48"/>
      <c r="D2290" s="49"/>
      <c r="E2290" s="49"/>
      <c r="F2290" s="50"/>
      <c r="G2290" s="51"/>
      <c r="H2290" s="51"/>
    </row>
    <row r="2291" spans="1:8" s="83" customFormat="1" ht="12.95">
      <c r="A2291" s="31"/>
      <c r="B2291" s="31"/>
      <c r="C2291" s="48"/>
      <c r="D2291" s="49"/>
      <c r="E2291" s="49"/>
      <c r="F2291" s="50"/>
      <c r="G2291" s="51"/>
      <c r="H2291" s="51"/>
    </row>
    <row r="2292" spans="1:8" s="83" customFormat="1" ht="12.95">
      <c r="A2292" s="31"/>
      <c r="B2292" s="31"/>
      <c r="C2292" s="48"/>
      <c r="D2292" s="49"/>
      <c r="E2292" s="49"/>
      <c r="F2292" s="50"/>
      <c r="G2292" s="51"/>
      <c r="H2292" s="51"/>
    </row>
    <row r="2293" spans="1:8" s="83" customFormat="1" ht="12.95">
      <c r="A2293" s="31"/>
      <c r="B2293" s="31"/>
      <c r="C2293" s="48"/>
      <c r="D2293" s="49"/>
      <c r="E2293" s="49"/>
      <c r="F2293" s="50"/>
      <c r="G2293" s="51"/>
      <c r="H2293" s="51"/>
    </row>
    <row r="2294" spans="1:8" s="83" customFormat="1" ht="12.95">
      <c r="A2294" s="31"/>
      <c r="B2294" s="31"/>
      <c r="C2294" s="48"/>
      <c r="D2294" s="49"/>
      <c r="E2294" s="49"/>
      <c r="F2294" s="50"/>
      <c r="G2294" s="51"/>
      <c r="H2294" s="51"/>
    </row>
    <row r="2295" spans="1:8" s="83" customFormat="1" ht="12.95">
      <c r="A2295" s="31"/>
      <c r="B2295" s="31"/>
      <c r="C2295" s="48"/>
      <c r="D2295" s="49"/>
      <c r="E2295" s="49"/>
      <c r="F2295" s="50"/>
      <c r="G2295" s="51"/>
      <c r="H2295" s="51"/>
    </row>
    <row r="2296" spans="1:8" s="83" customFormat="1" ht="12.95">
      <c r="A2296" s="31"/>
      <c r="B2296" s="31"/>
      <c r="C2296" s="48"/>
      <c r="D2296" s="49"/>
      <c r="E2296" s="49"/>
      <c r="F2296" s="50"/>
      <c r="G2296" s="51"/>
      <c r="H2296" s="51"/>
    </row>
    <row r="2297" spans="1:8" s="83" customFormat="1" ht="12.95">
      <c r="A2297" s="31"/>
      <c r="B2297" s="31"/>
      <c r="C2297" s="48"/>
      <c r="D2297" s="49"/>
      <c r="E2297" s="49"/>
      <c r="F2297" s="50"/>
      <c r="G2297" s="51"/>
      <c r="H2297" s="51"/>
    </row>
    <row r="2298" spans="1:8" s="83" customFormat="1" ht="12.95">
      <c r="A2298" s="31"/>
      <c r="B2298" s="31"/>
      <c r="C2298" s="48"/>
      <c r="D2298" s="49"/>
      <c r="E2298" s="49"/>
      <c r="F2298" s="50"/>
      <c r="G2298" s="51"/>
      <c r="H2298" s="51"/>
    </row>
    <row r="2299" spans="1:8" s="83" customFormat="1" ht="12.95">
      <c r="A2299" s="31"/>
      <c r="B2299" s="31"/>
      <c r="C2299" s="48"/>
      <c r="D2299" s="49"/>
      <c r="E2299" s="49"/>
      <c r="F2299" s="50"/>
      <c r="G2299" s="51"/>
      <c r="H2299" s="51"/>
    </row>
    <row r="2300" spans="1:8" s="83" customFormat="1" ht="12.95">
      <c r="A2300" s="31"/>
      <c r="B2300" s="31"/>
      <c r="C2300" s="48"/>
      <c r="D2300" s="49"/>
      <c r="E2300" s="49"/>
      <c r="F2300" s="50"/>
      <c r="G2300" s="51"/>
      <c r="H2300" s="51"/>
    </row>
    <row r="2301" spans="1:8" s="83" customFormat="1" ht="12.95">
      <c r="A2301" s="31"/>
      <c r="B2301" s="31"/>
      <c r="C2301" s="48"/>
      <c r="D2301" s="49"/>
      <c r="E2301" s="49"/>
      <c r="F2301" s="50"/>
      <c r="G2301" s="51"/>
      <c r="H2301" s="51"/>
    </row>
    <row r="2302" spans="1:8" s="83" customFormat="1" ht="12.95">
      <c r="A2302" s="31"/>
      <c r="B2302" s="31"/>
      <c r="C2302" s="48"/>
      <c r="D2302" s="49"/>
      <c r="E2302" s="49"/>
      <c r="F2302" s="50"/>
      <c r="G2302" s="51"/>
      <c r="H2302" s="51"/>
    </row>
    <row r="2303" spans="1:8" s="83" customFormat="1" ht="12.95">
      <c r="A2303" s="31"/>
      <c r="B2303" s="31"/>
      <c r="C2303" s="48"/>
      <c r="D2303" s="49"/>
      <c r="E2303" s="49"/>
      <c r="F2303" s="50"/>
      <c r="G2303" s="51"/>
      <c r="H2303" s="51"/>
    </row>
    <row r="2304" spans="1:8" s="83" customFormat="1" ht="12.95">
      <c r="A2304" s="31"/>
      <c r="B2304" s="31"/>
      <c r="C2304" s="48"/>
      <c r="D2304" s="49"/>
      <c r="E2304" s="49"/>
      <c r="F2304" s="50"/>
      <c r="G2304" s="51"/>
      <c r="H2304" s="51"/>
    </row>
    <row r="2305" spans="1:8" s="83" customFormat="1" ht="12.95">
      <c r="A2305" s="31"/>
      <c r="B2305" s="31"/>
      <c r="C2305" s="48"/>
      <c r="D2305" s="49"/>
      <c r="E2305" s="49"/>
      <c r="F2305" s="50"/>
      <c r="G2305" s="51"/>
      <c r="H2305" s="51"/>
    </row>
    <row r="2306" spans="1:8" s="83" customFormat="1" ht="12.95">
      <c r="A2306" s="31"/>
      <c r="B2306" s="31"/>
      <c r="C2306" s="48"/>
      <c r="D2306" s="49"/>
      <c r="E2306" s="49"/>
      <c r="F2306" s="50"/>
      <c r="G2306" s="51"/>
      <c r="H2306" s="51"/>
    </row>
    <row r="2307" spans="1:8" s="83" customFormat="1" ht="12.95">
      <c r="A2307" s="31"/>
      <c r="B2307" s="31"/>
      <c r="C2307" s="48"/>
      <c r="D2307" s="49"/>
      <c r="E2307" s="49"/>
      <c r="F2307" s="50"/>
      <c r="G2307" s="51"/>
      <c r="H2307" s="51"/>
    </row>
    <row r="2308" spans="1:8" s="83" customFormat="1" ht="12.95">
      <c r="A2308" s="31"/>
      <c r="B2308" s="31"/>
      <c r="C2308" s="48"/>
      <c r="D2308" s="49"/>
      <c r="E2308" s="49"/>
      <c r="F2308" s="50"/>
      <c r="G2308" s="51"/>
      <c r="H2308" s="51"/>
    </row>
    <row r="2309" spans="1:8" s="83" customFormat="1" ht="12.95">
      <c r="A2309" s="31"/>
      <c r="B2309" s="31"/>
      <c r="C2309" s="48"/>
      <c r="D2309" s="49"/>
      <c r="E2309" s="49"/>
      <c r="F2309" s="50"/>
      <c r="G2309" s="51"/>
      <c r="H2309" s="51"/>
    </row>
    <row r="2310" spans="1:8" s="83" customFormat="1" ht="12.95">
      <c r="A2310" s="31"/>
      <c r="B2310" s="31"/>
      <c r="C2310" s="48"/>
      <c r="D2310" s="49"/>
      <c r="E2310" s="49"/>
      <c r="F2310" s="50"/>
      <c r="G2310" s="51"/>
      <c r="H2310" s="51"/>
    </row>
    <row r="2311" spans="1:8" s="83" customFormat="1" ht="12.95">
      <c r="A2311" s="31"/>
      <c r="B2311" s="31"/>
      <c r="C2311" s="48"/>
      <c r="D2311" s="49"/>
      <c r="E2311" s="49"/>
      <c r="F2311" s="50"/>
      <c r="G2311" s="51"/>
      <c r="H2311" s="51"/>
    </row>
    <row r="2312" spans="1:8" s="83" customFormat="1" ht="12.95">
      <c r="A2312" s="31"/>
      <c r="B2312" s="31"/>
      <c r="C2312" s="48"/>
      <c r="D2312" s="49"/>
      <c r="E2312" s="49"/>
      <c r="F2312" s="50"/>
      <c r="G2312" s="51"/>
      <c r="H2312" s="51"/>
    </row>
    <row r="2313" spans="1:8" s="83" customFormat="1" ht="12.95">
      <c r="A2313" s="31"/>
      <c r="B2313" s="31"/>
      <c r="C2313" s="48"/>
      <c r="D2313" s="49"/>
      <c r="E2313" s="49"/>
      <c r="F2313" s="50"/>
      <c r="G2313" s="51"/>
      <c r="H2313" s="51"/>
    </row>
    <row r="2314" spans="1:8" s="83" customFormat="1" ht="12.95">
      <c r="A2314" s="31"/>
      <c r="B2314" s="31"/>
      <c r="C2314" s="48"/>
      <c r="D2314" s="49"/>
      <c r="E2314" s="49"/>
      <c r="F2314" s="50"/>
      <c r="G2314" s="51"/>
      <c r="H2314" s="51"/>
    </row>
    <row r="2315" spans="1:8" s="83" customFormat="1" ht="12.95">
      <c r="A2315" s="31"/>
      <c r="B2315" s="31"/>
      <c r="C2315" s="48"/>
      <c r="D2315" s="49"/>
      <c r="E2315" s="49"/>
      <c r="F2315" s="50"/>
      <c r="G2315" s="51"/>
      <c r="H2315" s="51"/>
    </row>
    <row r="2316" spans="1:8" s="83" customFormat="1" ht="12.95">
      <c r="A2316" s="31"/>
      <c r="B2316" s="31"/>
      <c r="C2316" s="48"/>
      <c r="D2316" s="49"/>
      <c r="E2316" s="49"/>
      <c r="F2316" s="50"/>
      <c r="G2316" s="51"/>
      <c r="H2316" s="51"/>
    </row>
    <row r="2317" spans="1:8" s="83" customFormat="1" ht="12.95">
      <c r="A2317" s="31"/>
      <c r="B2317" s="31"/>
      <c r="C2317" s="48"/>
      <c r="D2317" s="49"/>
      <c r="E2317" s="49"/>
      <c r="F2317" s="50"/>
      <c r="G2317" s="51"/>
      <c r="H2317" s="51"/>
    </row>
    <row r="2318" spans="1:8" s="83" customFormat="1" ht="12.95">
      <c r="A2318" s="31"/>
      <c r="B2318" s="31"/>
      <c r="C2318" s="48"/>
      <c r="D2318" s="49"/>
      <c r="E2318" s="49"/>
      <c r="F2318" s="50"/>
      <c r="G2318" s="51"/>
      <c r="H2318" s="51"/>
    </row>
    <row r="2319" spans="1:8" s="83" customFormat="1" ht="12.95">
      <c r="A2319" s="31"/>
      <c r="B2319" s="31"/>
      <c r="C2319" s="48"/>
      <c r="D2319" s="49"/>
      <c r="E2319" s="49"/>
      <c r="F2319" s="50"/>
      <c r="G2319" s="51"/>
      <c r="H2319" s="51"/>
    </row>
    <row r="2320" spans="1:8" s="83" customFormat="1" ht="12.95">
      <c r="A2320" s="31"/>
      <c r="B2320" s="31"/>
      <c r="C2320" s="48"/>
      <c r="D2320" s="49"/>
      <c r="E2320" s="49"/>
      <c r="F2320" s="50"/>
      <c r="G2320" s="51"/>
      <c r="H2320" s="51"/>
    </row>
    <row r="2321" spans="1:101" s="49" customFormat="1" ht="12.95">
      <c r="A2321" s="31"/>
      <c r="B2321" s="31"/>
      <c r="C2321" s="48"/>
      <c r="F2321" s="50"/>
      <c r="G2321" s="51"/>
      <c r="H2321" s="51"/>
      <c r="I2321" s="51"/>
      <c r="J2321" s="51"/>
      <c r="K2321" s="51"/>
      <c r="L2321" s="51"/>
      <c r="M2321" s="51"/>
      <c r="N2321" s="51"/>
      <c r="O2321" s="51"/>
      <c r="P2321" s="51"/>
      <c r="Q2321" s="51"/>
      <c r="R2321" s="51"/>
      <c r="S2321" s="51"/>
      <c r="T2321" s="51"/>
      <c r="U2321" s="51"/>
      <c r="V2321" s="51"/>
      <c r="W2321" s="51"/>
      <c r="X2321" s="51"/>
      <c r="Y2321" s="51"/>
      <c r="Z2321" s="51"/>
      <c r="AA2321" s="51"/>
      <c r="AB2321" s="51"/>
      <c r="AC2321" s="51"/>
      <c r="AD2321" s="51"/>
      <c r="AE2321" s="51"/>
      <c r="AF2321" s="51"/>
      <c r="AG2321" s="51"/>
      <c r="AH2321" s="51"/>
      <c r="AI2321" s="51"/>
      <c r="AJ2321" s="51"/>
      <c r="AK2321" s="51"/>
      <c r="AL2321" s="51"/>
      <c r="AM2321" s="51"/>
      <c r="AN2321" s="51"/>
      <c r="AO2321" s="51"/>
      <c r="AP2321" s="51"/>
      <c r="AQ2321" s="51"/>
      <c r="AR2321" s="51"/>
      <c r="AS2321" s="51"/>
      <c r="AT2321" s="51"/>
      <c r="AU2321" s="51"/>
      <c r="AV2321" s="51"/>
      <c r="AW2321" s="51"/>
      <c r="AX2321" s="51"/>
      <c r="AY2321" s="51"/>
      <c r="AZ2321" s="51"/>
      <c r="BA2321" s="51"/>
      <c r="BB2321" s="51"/>
      <c r="BC2321" s="51"/>
      <c r="BD2321" s="51"/>
      <c r="BE2321" s="51"/>
      <c r="BF2321" s="51"/>
      <c r="BG2321" s="51"/>
      <c r="BH2321" s="51"/>
      <c r="BI2321" s="51"/>
      <c r="BJ2321" s="51"/>
      <c r="BK2321" s="51"/>
      <c r="BL2321" s="51"/>
      <c r="BM2321" s="51"/>
      <c r="BN2321" s="51"/>
      <c r="BO2321" s="51"/>
      <c r="BP2321" s="51"/>
      <c r="BQ2321" s="51"/>
      <c r="BR2321" s="51"/>
      <c r="BS2321" s="51"/>
      <c r="BT2321" s="51"/>
      <c r="BU2321" s="51"/>
      <c r="BV2321" s="51"/>
      <c r="BW2321" s="51"/>
      <c r="BX2321" s="51"/>
      <c r="BY2321" s="51"/>
      <c r="BZ2321" s="51"/>
      <c r="CA2321" s="51"/>
      <c r="CB2321" s="51"/>
      <c r="CC2321" s="51"/>
      <c r="CD2321" s="51"/>
      <c r="CE2321" s="51"/>
      <c r="CF2321" s="51"/>
      <c r="CG2321" s="51"/>
      <c r="CH2321" s="51"/>
      <c r="CI2321" s="51"/>
      <c r="CJ2321" s="51"/>
      <c r="CK2321" s="51"/>
      <c r="CL2321" s="51"/>
      <c r="CM2321" s="51"/>
      <c r="CN2321" s="51"/>
      <c r="CO2321" s="51"/>
      <c r="CP2321" s="51"/>
      <c r="CQ2321" s="51"/>
      <c r="CR2321" s="51"/>
      <c r="CS2321" s="51"/>
      <c r="CT2321" s="51"/>
      <c r="CU2321" s="51"/>
      <c r="CV2321" s="51"/>
      <c r="CW2321" s="51"/>
    </row>
    <row r="2322" spans="1:101" s="49" customFormat="1" ht="12.95">
      <c r="A2322" s="31"/>
      <c r="B2322" s="31"/>
      <c r="C2322" s="48"/>
      <c r="F2322" s="50"/>
      <c r="G2322" s="51"/>
      <c r="H2322" s="51"/>
      <c r="I2322" s="51"/>
      <c r="J2322" s="51"/>
      <c r="K2322" s="51"/>
      <c r="L2322" s="51"/>
      <c r="M2322" s="51"/>
      <c r="N2322" s="51"/>
      <c r="O2322" s="51"/>
      <c r="P2322" s="51"/>
      <c r="Q2322" s="51"/>
      <c r="R2322" s="51"/>
      <c r="S2322" s="51"/>
      <c r="T2322" s="51"/>
      <c r="U2322" s="51"/>
      <c r="V2322" s="51"/>
      <c r="W2322" s="51"/>
      <c r="X2322" s="51"/>
      <c r="Y2322" s="51"/>
      <c r="Z2322" s="51"/>
      <c r="AA2322" s="51"/>
      <c r="AB2322" s="51"/>
      <c r="AC2322" s="51"/>
      <c r="AD2322" s="51"/>
      <c r="AE2322" s="51"/>
      <c r="AF2322" s="51"/>
      <c r="AG2322" s="51"/>
      <c r="AH2322" s="51"/>
      <c r="AI2322" s="51"/>
      <c r="AJ2322" s="51"/>
      <c r="AK2322" s="51"/>
      <c r="AL2322" s="51"/>
      <c r="AM2322" s="51"/>
      <c r="AN2322" s="51"/>
      <c r="AO2322" s="51"/>
      <c r="AP2322" s="51"/>
      <c r="AQ2322" s="51"/>
      <c r="AR2322" s="51"/>
      <c r="AS2322" s="51"/>
      <c r="AT2322" s="51"/>
      <c r="AU2322" s="51"/>
      <c r="AV2322" s="51"/>
      <c r="AW2322" s="51"/>
      <c r="AX2322" s="51"/>
      <c r="AY2322" s="51"/>
      <c r="AZ2322" s="51"/>
      <c r="BA2322" s="51"/>
      <c r="BB2322" s="51"/>
      <c r="BC2322" s="51"/>
      <c r="BD2322" s="51"/>
      <c r="BE2322" s="51"/>
      <c r="BF2322" s="51"/>
      <c r="BG2322" s="51"/>
      <c r="BH2322" s="51"/>
      <c r="BI2322" s="51"/>
      <c r="BJ2322" s="51"/>
      <c r="BK2322" s="51"/>
      <c r="BL2322" s="51"/>
      <c r="BM2322" s="51"/>
      <c r="BN2322" s="51"/>
      <c r="BO2322" s="51"/>
      <c r="BP2322" s="51"/>
      <c r="BQ2322" s="51"/>
      <c r="BR2322" s="51"/>
      <c r="BS2322" s="51"/>
      <c r="BT2322" s="51"/>
      <c r="BU2322" s="51"/>
      <c r="BV2322" s="51"/>
      <c r="BW2322" s="51"/>
      <c r="BX2322" s="51"/>
      <c r="BY2322" s="51"/>
      <c r="BZ2322" s="51"/>
      <c r="CA2322" s="51"/>
      <c r="CB2322" s="51"/>
      <c r="CC2322" s="51"/>
      <c r="CD2322" s="51"/>
      <c r="CE2322" s="51"/>
      <c r="CF2322" s="51"/>
      <c r="CG2322" s="51"/>
      <c r="CH2322" s="51"/>
      <c r="CI2322" s="51"/>
      <c r="CJ2322" s="51"/>
      <c r="CK2322" s="51"/>
      <c r="CL2322" s="51"/>
      <c r="CM2322" s="51"/>
      <c r="CN2322" s="51"/>
      <c r="CO2322" s="51"/>
      <c r="CP2322" s="51"/>
      <c r="CQ2322" s="51"/>
      <c r="CR2322" s="51"/>
      <c r="CS2322" s="51"/>
      <c r="CT2322" s="51"/>
      <c r="CU2322" s="51"/>
      <c r="CV2322" s="51"/>
      <c r="CW2322" s="51"/>
    </row>
    <row r="2323" spans="1:101" s="49" customFormat="1" ht="12.95">
      <c r="A2323" s="31"/>
      <c r="B2323" s="31"/>
      <c r="C2323" s="48"/>
      <c r="F2323" s="50"/>
      <c r="G2323" s="51"/>
      <c r="H2323" s="51"/>
      <c r="I2323" s="51"/>
      <c r="J2323" s="51"/>
      <c r="K2323" s="51"/>
      <c r="L2323" s="51"/>
      <c r="M2323" s="51"/>
      <c r="N2323" s="51"/>
      <c r="O2323" s="51"/>
      <c r="P2323" s="51"/>
      <c r="Q2323" s="51"/>
      <c r="R2323" s="51"/>
      <c r="S2323" s="51"/>
      <c r="T2323" s="51"/>
      <c r="U2323" s="51"/>
      <c r="V2323" s="51"/>
      <c r="W2323" s="51"/>
      <c r="X2323" s="51"/>
      <c r="Y2323" s="51"/>
      <c r="Z2323" s="51"/>
      <c r="AA2323" s="51"/>
      <c r="AB2323" s="51"/>
      <c r="AC2323" s="51"/>
      <c r="AD2323" s="51"/>
      <c r="AE2323" s="51"/>
      <c r="AF2323" s="51"/>
      <c r="AG2323" s="51"/>
      <c r="AH2323" s="51"/>
      <c r="AI2323" s="51"/>
      <c r="AJ2323" s="51"/>
      <c r="AK2323" s="51"/>
      <c r="AL2323" s="51"/>
      <c r="AM2323" s="51"/>
      <c r="AN2323" s="51"/>
      <c r="AO2323" s="51"/>
      <c r="AP2323" s="51"/>
      <c r="AQ2323" s="51"/>
      <c r="AR2323" s="51"/>
      <c r="AS2323" s="51"/>
      <c r="AT2323" s="51"/>
      <c r="AU2323" s="51"/>
      <c r="AV2323" s="51"/>
      <c r="AW2323" s="51"/>
      <c r="AX2323" s="51"/>
      <c r="AY2323" s="51"/>
      <c r="AZ2323" s="51"/>
      <c r="BA2323" s="51"/>
      <c r="BB2323" s="51"/>
      <c r="BC2323" s="51"/>
      <c r="BD2323" s="51"/>
      <c r="BE2323" s="51"/>
      <c r="BF2323" s="51"/>
      <c r="BG2323" s="51"/>
      <c r="BH2323" s="51"/>
      <c r="BI2323" s="51"/>
      <c r="BJ2323" s="51"/>
      <c r="BK2323" s="51"/>
      <c r="BL2323" s="51"/>
      <c r="BM2323" s="51"/>
      <c r="BN2323" s="51"/>
      <c r="BO2323" s="51"/>
      <c r="BP2323" s="51"/>
      <c r="BQ2323" s="51"/>
      <c r="BR2323" s="51"/>
      <c r="BS2323" s="51"/>
      <c r="BT2323" s="51"/>
      <c r="BU2323" s="51"/>
      <c r="BV2323" s="51"/>
      <c r="BW2323" s="51"/>
      <c r="BX2323" s="51"/>
      <c r="BY2323" s="51"/>
      <c r="BZ2323" s="51"/>
      <c r="CA2323" s="51"/>
      <c r="CB2323" s="51"/>
      <c r="CC2323" s="51"/>
      <c r="CD2323" s="51"/>
      <c r="CE2323" s="51"/>
      <c r="CF2323" s="51"/>
      <c r="CG2323" s="51"/>
      <c r="CH2323" s="51"/>
      <c r="CI2323" s="51"/>
      <c r="CJ2323" s="51"/>
      <c r="CK2323" s="51"/>
      <c r="CL2323" s="51"/>
      <c r="CM2323" s="51"/>
      <c r="CN2323" s="51"/>
      <c r="CO2323" s="51"/>
      <c r="CP2323" s="51"/>
      <c r="CQ2323" s="51"/>
      <c r="CR2323" s="51"/>
      <c r="CS2323" s="51"/>
      <c r="CT2323" s="51"/>
      <c r="CU2323" s="51"/>
      <c r="CV2323" s="51"/>
      <c r="CW2323" s="51"/>
    </row>
    <row r="2324" spans="1:101" s="49" customFormat="1" ht="12.95">
      <c r="A2324" s="31"/>
      <c r="B2324" s="31"/>
      <c r="C2324" s="48"/>
      <c r="F2324" s="50"/>
      <c r="G2324" s="51"/>
      <c r="H2324" s="51"/>
      <c r="I2324" s="51"/>
      <c r="J2324" s="51"/>
      <c r="K2324" s="51"/>
      <c r="L2324" s="51"/>
      <c r="M2324" s="51"/>
      <c r="N2324" s="51"/>
      <c r="O2324" s="51"/>
      <c r="P2324" s="51"/>
      <c r="Q2324" s="51"/>
      <c r="R2324" s="51"/>
      <c r="S2324" s="51"/>
      <c r="T2324" s="51"/>
      <c r="U2324" s="51"/>
      <c r="V2324" s="51"/>
      <c r="W2324" s="51"/>
      <c r="X2324" s="51"/>
      <c r="Y2324" s="51"/>
      <c r="Z2324" s="51"/>
      <c r="AA2324" s="51"/>
      <c r="AB2324" s="51"/>
      <c r="AC2324" s="51"/>
      <c r="AD2324" s="51"/>
      <c r="AE2324" s="51"/>
      <c r="AF2324" s="51"/>
      <c r="AG2324" s="51"/>
      <c r="AH2324" s="51"/>
      <c r="AI2324" s="51"/>
      <c r="AJ2324" s="51"/>
      <c r="AK2324" s="51"/>
      <c r="AL2324" s="51"/>
      <c r="AM2324" s="51"/>
      <c r="AN2324" s="51"/>
      <c r="AO2324" s="51"/>
      <c r="AP2324" s="51"/>
      <c r="AQ2324" s="51"/>
      <c r="AR2324" s="51"/>
      <c r="AS2324" s="51"/>
      <c r="AT2324" s="51"/>
      <c r="AU2324" s="51"/>
      <c r="AV2324" s="51"/>
      <c r="AW2324" s="51"/>
      <c r="AX2324" s="51"/>
      <c r="AY2324" s="51"/>
      <c r="AZ2324" s="51"/>
      <c r="BA2324" s="51"/>
      <c r="BB2324" s="51"/>
      <c r="BC2324" s="51"/>
      <c r="BD2324" s="51"/>
      <c r="BE2324" s="51"/>
      <c r="BF2324" s="51"/>
      <c r="BG2324" s="51"/>
      <c r="BH2324" s="51"/>
      <c r="BI2324" s="51"/>
      <c r="BJ2324" s="51"/>
      <c r="BK2324" s="51"/>
      <c r="BL2324" s="51"/>
      <c r="BM2324" s="51"/>
      <c r="BN2324" s="51"/>
      <c r="BO2324" s="51"/>
      <c r="BP2324" s="51"/>
      <c r="BQ2324" s="51"/>
      <c r="BR2324" s="51"/>
      <c r="BS2324" s="51"/>
      <c r="BT2324" s="51"/>
      <c r="BU2324" s="51"/>
      <c r="BV2324" s="51"/>
      <c r="BW2324" s="51"/>
      <c r="BX2324" s="51"/>
      <c r="BY2324" s="51"/>
      <c r="BZ2324" s="51"/>
      <c r="CA2324" s="51"/>
      <c r="CB2324" s="51"/>
      <c r="CC2324" s="51"/>
      <c r="CD2324" s="51"/>
      <c r="CE2324" s="51"/>
      <c r="CF2324" s="51"/>
      <c r="CG2324" s="51"/>
      <c r="CH2324" s="51"/>
      <c r="CI2324" s="51"/>
      <c r="CJ2324" s="51"/>
      <c r="CK2324" s="51"/>
      <c r="CL2324" s="51"/>
      <c r="CM2324" s="51"/>
      <c r="CN2324" s="51"/>
      <c r="CO2324" s="51"/>
      <c r="CP2324" s="51"/>
      <c r="CQ2324" s="51"/>
      <c r="CR2324" s="51"/>
      <c r="CS2324" s="51"/>
      <c r="CT2324" s="51"/>
      <c r="CU2324" s="51"/>
      <c r="CV2324" s="51"/>
      <c r="CW2324" s="51"/>
    </row>
    <row r="2325" spans="1:101" s="49" customFormat="1" ht="12.95">
      <c r="A2325" s="31"/>
      <c r="B2325" s="31"/>
      <c r="C2325" s="48"/>
      <c r="F2325" s="50"/>
      <c r="G2325" s="51"/>
      <c r="H2325" s="51"/>
      <c r="I2325" s="51"/>
      <c r="J2325" s="51"/>
      <c r="K2325" s="51"/>
      <c r="L2325" s="51"/>
      <c r="M2325" s="51"/>
      <c r="N2325" s="51"/>
      <c r="O2325" s="51"/>
      <c r="P2325" s="51"/>
      <c r="Q2325" s="51"/>
      <c r="R2325" s="51"/>
      <c r="S2325" s="51"/>
      <c r="T2325" s="51"/>
      <c r="U2325" s="51"/>
      <c r="V2325" s="51"/>
      <c r="W2325" s="51"/>
      <c r="X2325" s="51"/>
      <c r="Y2325" s="51"/>
      <c r="Z2325" s="51"/>
      <c r="AA2325" s="51"/>
      <c r="AB2325" s="51"/>
      <c r="AC2325" s="51"/>
      <c r="AD2325" s="51"/>
      <c r="AE2325" s="51"/>
      <c r="AF2325" s="51"/>
      <c r="AG2325" s="51"/>
      <c r="AH2325" s="51"/>
      <c r="AI2325" s="51"/>
      <c r="AJ2325" s="51"/>
      <c r="AK2325" s="51"/>
      <c r="AL2325" s="51"/>
      <c r="AM2325" s="51"/>
      <c r="AN2325" s="51"/>
      <c r="AO2325" s="51"/>
      <c r="AP2325" s="51"/>
      <c r="AQ2325" s="51"/>
      <c r="AR2325" s="51"/>
      <c r="AS2325" s="51"/>
      <c r="AT2325" s="51"/>
      <c r="AU2325" s="51"/>
      <c r="AV2325" s="51"/>
      <c r="AW2325" s="51"/>
      <c r="AX2325" s="51"/>
      <c r="AY2325" s="51"/>
      <c r="AZ2325" s="51"/>
      <c r="BA2325" s="51"/>
      <c r="BB2325" s="51"/>
      <c r="BC2325" s="51"/>
      <c r="BD2325" s="51"/>
      <c r="BE2325" s="51"/>
      <c r="BF2325" s="51"/>
      <c r="BG2325" s="51"/>
      <c r="BH2325" s="51"/>
      <c r="BI2325" s="51"/>
      <c r="BJ2325" s="51"/>
      <c r="BK2325" s="51"/>
      <c r="BL2325" s="51"/>
      <c r="BM2325" s="51"/>
      <c r="BN2325" s="51"/>
      <c r="BO2325" s="51"/>
      <c r="BP2325" s="51"/>
      <c r="BQ2325" s="51"/>
      <c r="BR2325" s="51"/>
      <c r="BS2325" s="51"/>
      <c r="BT2325" s="51"/>
      <c r="BU2325" s="51"/>
      <c r="BV2325" s="51"/>
      <c r="BW2325" s="51"/>
      <c r="BX2325" s="51"/>
      <c r="BY2325" s="51"/>
      <c r="BZ2325" s="51"/>
      <c r="CA2325" s="51"/>
      <c r="CB2325" s="51"/>
      <c r="CC2325" s="51"/>
      <c r="CD2325" s="51"/>
      <c r="CE2325" s="51"/>
      <c r="CF2325" s="51"/>
      <c r="CG2325" s="51"/>
      <c r="CH2325" s="51"/>
      <c r="CI2325" s="51"/>
      <c r="CJ2325" s="51"/>
      <c r="CK2325" s="51"/>
      <c r="CL2325" s="51"/>
      <c r="CM2325" s="51"/>
      <c r="CN2325" s="51"/>
      <c r="CO2325" s="51"/>
      <c r="CP2325" s="51"/>
      <c r="CQ2325" s="51"/>
      <c r="CR2325" s="51"/>
      <c r="CS2325" s="51"/>
      <c r="CT2325" s="51"/>
      <c r="CU2325" s="51"/>
      <c r="CV2325" s="51"/>
      <c r="CW2325" s="51"/>
    </row>
    <row r="2326" spans="1:101" s="49" customFormat="1" ht="12.95">
      <c r="A2326" s="31"/>
      <c r="B2326" s="31"/>
      <c r="C2326" s="48"/>
      <c r="F2326" s="50"/>
      <c r="G2326" s="51"/>
      <c r="H2326" s="51"/>
      <c r="I2326" s="51"/>
      <c r="J2326" s="51"/>
      <c r="K2326" s="51"/>
      <c r="L2326" s="51"/>
      <c r="M2326" s="51"/>
      <c r="N2326" s="51"/>
      <c r="O2326" s="51"/>
      <c r="P2326" s="51"/>
      <c r="Q2326" s="51"/>
      <c r="R2326" s="51"/>
      <c r="S2326" s="51"/>
      <c r="T2326" s="51"/>
      <c r="U2326" s="51"/>
      <c r="V2326" s="51"/>
      <c r="W2326" s="51"/>
      <c r="X2326" s="51"/>
      <c r="Y2326" s="51"/>
      <c r="Z2326" s="51"/>
      <c r="AA2326" s="51"/>
      <c r="AB2326" s="51"/>
      <c r="AC2326" s="51"/>
      <c r="AD2326" s="51"/>
      <c r="AE2326" s="51"/>
      <c r="AF2326" s="51"/>
      <c r="AG2326" s="51"/>
      <c r="AH2326" s="51"/>
      <c r="AI2326" s="51"/>
      <c r="AJ2326" s="51"/>
      <c r="AK2326" s="51"/>
      <c r="AL2326" s="51"/>
      <c r="AM2326" s="51"/>
      <c r="AN2326" s="51"/>
      <c r="AO2326" s="51"/>
      <c r="AP2326" s="51"/>
      <c r="AQ2326" s="51"/>
      <c r="AR2326" s="51"/>
      <c r="AS2326" s="51"/>
      <c r="AT2326" s="51"/>
      <c r="AU2326" s="51"/>
      <c r="AV2326" s="51"/>
      <c r="AW2326" s="51"/>
      <c r="AX2326" s="51"/>
      <c r="AY2326" s="51"/>
      <c r="AZ2326" s="51"/>
      <c r="BA2326" s="51"/>
      <c r="BB2326" s="51"/>
      <c r="BC2326" s="51"/>
      <c r="BD2326" s="51"/>
      <c r="BE2326" s="51"/>
      <c r="BF2326" s="51"/>
      <c r="BG2326" s="51"/>
      <c r="BH2326" s="51"/>
      <c r="BI2326" s="51"/>
      <c r="BJ2326" s="51"/>
      <c r="BK2326" s="51"/>
      <c r="BL2326" s="51"/>
      <c r="BM2326" s="51"/>
      <c r="BN2326" s="51"/>
      <c r="BO2326" s="51"/>
      <c r="BP2326" s="51"/>
      <c r="BQ2326" s="51"/>
      <c r="BR2326" s="51"/>
      <c r="BS2326" s="51"/>
      <c r="BT2326" s="51"/>
      <c r="BU2326" s="51"/>
      <c r="BV2326" s="51"/>
      <c r="BW2326" s="51"/>
      <c r="BX2326" s="51"/>
      <c r="BY2326" s="51"/>
      <c r="BZ2326" s="51"/>
      <c r="CA2326" s="51"/>
      <c r="CB2326" s="51"/>
      <c r="CC2326" s="51"/>
      <c r="CD2326" s="51"/>
      <c r="CE2326" s="51"/>
      <c r="CF2326" s="51"/>
      <c r="CG2326" s="51"/>
      <c r="CH2326" s="51"/>
      <c r="CI2326" s="51"/>
      <c r="CJ2326" s="51"/>
      <c r="CK2326" s="51"/>
      <c r="CL2326" s="51"/>
      <c r="CM2326" s="51"/>
      <c r="CN2326" s="51"/>
      <c r="CO2326" s="51"/>
      <c r="CP2326" s="51"/>
      <c r="CQ2326" s="51"/>
      <c r="CR2326" s="51"/>
      <c r="CS2326" s="51"/>
      <c r="CT2326" s="51"/>
      <c r="CU2326" s="51"/>
      <c r="CV2326" s="51"/>
      <c r="CW2326" s="51"/>
    </row>
    <row r="2327" spans="1:101" s="49" customFormat="1" ht="12.95">
      <c r="A2327" s="31"/>
      <c r="B2327" s="31"/>
      <c r="C2327" s="48"/>
      <c r="F2327" s="50"/>
      <c r="G2327" s="51"/>
      <c r="H2327" s="51"/>
      <c r="I2327" s="51"/>
      <c r="J2327" s="51"/>
      <c r="K2327" s="51"/>
      <c r="L2327" s="51"/>
      <c r="M2327" s="51"/>
      <c r="N2327" s="51"/>
      <c r="O2327" s="51"/>
      <c r="P2327" s="51"/>
      <c r="Q2327" s="51"/>
      <c r="R2327" s="51"/>
      <c r="S2327" s="51"/>
      <c r="T2327" s="51"/>
      <c r="U2327" s="51"/>
      <c r="V2327" s="51"/>
      <c r="W2327" s="51"/>
      <c r="X2327" s="51"/>
      <c r="Y2327" s="51"/>
      <c r="Z2327" s="51"/>
      <c r="AA2327" s="51"/>
      <c r="AB2327" s="51"/>
      <c r="AC2327" s="51"/>
      <c r="AD2327" s="51"/>
      <c r="AE2327" s="51"/>
      <c r="AF2327" s="51"/>
      <c r="AG2327" s="51"/>
      <c r="AH2327" s="51"/>
      <c r="AI2327" s="51"/>
      <c r="AJ2327" s="51"/>
      <c r="AK2327" s="51"/>
      <c r="AL2327" s="51"/>
      <c r="AM2327" s="51"/>
      <c r="AN2327" s="51"/>
      <c r="AO2327" s="51"/>
      <c r="AP2327" s="51"/>
      <c r="AQ2327" s="51"/>
      <c r="AR2327" s="51"/>
      <c r="AS2327" s="51"/>
      <c r="AT2327" s="51"/>
      <c r="AU2327" s="51"/>
      <c r="AV2327" s="51"/>
      <c r="AW2327" s="51"/>
      <c r="AX2327" s="51"/>
      <c r="AY2327" s="51"/>
      <c r="AZ2327" s="51"/>
      <c r="BA2327" s="51"/>
      <c r="BB2327" s="51"/>
      <c r="BC2327" s="51"/>
      <c r="BD2327" s="51"/>
      <c r="BE2327" s="51"/>
      <c r="BF2327" s="51"/>
      <c r="BG2327" s="51"/>
      <c r="BH2327" s="51"/>
      <c r="BI2327" s="51"/>
      <c r="BJ2327" s="51"/>
      <c r="BK2327" s="51"/>
      <c r="BL2327" s="51"/>
      <c r="BM2327" s="51"/>
      <c r="BN2327" s="51"/>
      <c r="BO2327" s="51"/>
      <c r="BP2327" s="51"/>
      <c r="BQ2327" s="51"/>
      <c r="BR2327" s="51"/>
      <c r="BS2327" s="51"/>
      <c r="BT2327" s="51"/>
      <c r="BU2327" s="51"/>
      <c r="BV2327" s="51"/>
      <c r="BW2327" s="51"/>
      <c r="BX2327" s="51"/>
      <c r="BY2327" s="51"/>
      <c r="BZ2327" s="51"/>
      <c r="CA2327" s="51"/>
      <c r="CB2327" s="51"/>
      <c r="CC2327" s="51"/>
      <c r="CD2327" s="51"/>
      <c r="CE2327" s="51"/>
      <c r="CF2327" s="51"/>
      <c r="CG2327" s="51"/>
      <c r="CH2327" s="51"/>
      <c r="CI2327" s="51"/>
      <c r="CJ2327" s="51"/>
      <c r="CK2327" s="51"/>
      <c r="CL2327" s="51"/>
      <c r="CM2327" s="51"/>
      <c r="CN2327" s="51"/>
      <c r="CO2327" s="51"/>
      <c r="CP2327" s="51"/>
      <c r="CQ2327" s="51"/>
      <c r="CR2327" s="51"/>
      <c r="CS2327" s="51"/>
      <c r="CT2327" s="51"/>
      <c r="CU2327" s="51"/>
      <c r="CV2327" s="51"/>
      <c r="CW2327" s="51"/>
    </row>
    <row r="2328" spans="1:101" s="49" customFormat="1" ht="12.95">
      <c r="A2328" s="31"/>
      <c r="B2328" s="31"/>
      <c r="C2328" s="48"/>
      <c r="F2328" s="50"/>
      <c r="G2328" s="51"/>
      <c r="H2328" s="51"/>
      <c r="I2328" s="51"/>
      <c r="J2328" s="51"/>
      <c r="K2328" s="51"/>
      <c r="L2328" s="51"/>
      <c r="M2328" s="51"/>
      <c r="N2328" s="51"/>
      <c r="O2328" s="51"/>
      <c r="P2328" s="51"/>
      <c r="Q2328" s="51"/>
      <c r="R2328" s="51"/>
      <c r="S2328" s="51"/>
      <c r="T2328" s="51"/>
      <c r="U2328" s="51"/>
      <c r="V2328" s="51"/>
      <c r="W2328" s="51"/>
      <c r="X2328" s="51"/>
      <c r="Y2328" s="51"/>
      <c r="Z2328" s="51"/>
      <c r="AA2328" s="51"/>
      <c r="AB2328" s="51"/>
      <c r="AC2328" s="51"/>
      <c r="AD2328" s="51"/>
      <c r="AE2328" s="51"/>
      <c r="AF2328" s="51"/>
      <c r="AG2328" s="51"/>
      <c r="AH2328" s="51"/>
      <c r="AI2328" s="51"/>
      <c r="AJ2328" s="51"/>
      <c r="AK2328" s="51"/>
      <c r="AL2328" s="51"/>
      <c r="AM2328" s="51"/>
      <c r="AN2328" s="51"/>
      <c r="AO2328" s="51"/>
      <c r="AP2328" s="51"/>
      <c r="AQ2328" s="51"/>
      <c r="AR2328" s="51"/>
      <c r="AS2328" s="51"/>
      <c r="AT2328" s="51"/>
      <c r="AU2328" s="51"/>
      <c r="AV2328" s="51"/>
      <c r="AW2328" s="51"/>
      <c r="AX2328" s="51"/>
      <c r="AY2328" s="51"/>
      <c r="AZ2328" s="51"/>
      <c r="BA2328" s="51"/>
      <c r="BB2328" s="51"/>
      <c r="BC2328" s="51"/>
      <c r="BD2328" s="51"/>
      <c r="BE2328" s="51"/>
      <c r="BF2328" s="51"/>
      <c r="BG2328" s="51"/>
      <c r="BH2328" s="51"/>
      <c r="BI2328" s="51"/>
      <c r="BJ2328" s="51"/>
      <c r="BK2328" s="51"/>
      <c r="BL2328" s="51"/>
      <c r="BM2328" s="51"/>
      <c r="BN2328" s="51"/>
      <c r="BO2328" s="51"/>
      <c r="BP2328" s="51"/>
      <c r="BQ2328" s="51"/>
      <c r="BR2328" s="51"/>
      <c r="BS2328" s="51"/>
      <c r="BT2328" s="51"/>
      <c r="BU2328" s="51"/>
      <c r="BV2328" s="51"/>
      <c r="BW2328" s="51"/>
      <c r="BX2328" s="51"/>
      <c r="BY2328" s="51"/>
      <c r="BZ2328" s="51"/>
      <c r="CA2328" s="51"/>
      <c r="CB2328" s="51"/>
      <c r="CC2328" s="51"/>
      <c r="CD2328" s="51"/>
      <c r="CE2328" s="51"/>
      <c r="CF2328" s="51"/>
      <c r="CG2328" s="51"/>
      <c r="CH2328" s="51"/>
      <c r="CI2328" s="51"/>
      <c r="CJ2328" s="51"/>
      <c r="CK2328" s="51"/>
      <c r="CL2328" s="51"/>
      <c r="CM2328" s="51"/>
      <c r="CN2328" s="51"/>
      <c r="CO2328" s="51"/>
      <c r="CP2328" s="51"/>
      <c r="CQ2328" s="51"/>
      <c r="CR2328" s="51"/>
      <c r="CS2328" s="51"/>
      <c r="CT2328" s="51"/>
      <c r="CU2328" s="51"/>
      <c r="CV2328" s="51"/>
      <c r="CW2328" s="51"/>
    </row>
    <row r="2329" spans="1:101" s="49" customFormat="1" ht="12.95">
      <c r="A2329" s="31"/>
      <c r="B2329" s="31"/>
      <c r="C2329" s="48"/>
      <c r="F2329" s="50"/>
      <c r="G2329" s="51"/>
      <c r="H2329" s="51"/>
      <c r="I2329" s="51"/>
      <c r="J2329" s="51"/>
      <c r="K2329" s="51"/>
      <c r="L2329" s="51"/>
      <c r="M2329" s="51"/>
      <c r="N2329" s="51"/>
      <c r="O2329" s="51"/>
      <c r="P2329" s="51"/>
      <c r="Q2329" s="51"/>
      <c r="R2329" s="51"/>
      <c r="S2329" s="51"/>
      <c r="T2329" s="51"/>
      <c r="U2329" s="51"/>
      <c r="V2329" s="51"/>
      <c r="W2329" s="51"/>
      <c r="X2329" s="51"/>
      <c r="Y2329" s="51"/>
      <c r="Z2329" s="51"/>
      <c r="AA2329" s="51"/>
      <c r="AB2329" s="51"/>
      <c r="AC2329" s="51"/>
      <c r="AD2329" s="51"/>
      <c r="AE2329" s="51"/>
      <c r="AF2329" s="51"/>
      <c r="AG2329" s="51"/>
      <c r="AH2329" s="51"/>
      <c r="AI2329" s="51"/>
      <c r="AJ2329" s="51"/>
      <c r="AK2329" s="51"/>
      <c r="AL2329" s="51"/>
      <c r="AM2329" s="51"/>
      <c r="AN2329" s="51"/>
      <c r="AO2329" s="51"/>
      <c r="AP2329" s="51"/>
      <c r="AQ2329" s="51"/>
      <c r="AR2329" s="51"/>
      <c r="AS2329" s="51"/>
      <c r="AT2329" s="51"/>
      <c r="AU2329" s="51"/>
      <c r="AV2329" s="51"/>
      <c r="AW2329" s="51"/>
      <c r="AX2329" s="51"/>
      <c r="AY2329" s="51"/>
      <c r="AZ2329" s="51"/>
      <c r="BA2329" s="51"/>
      <c r="BB2329" s="51"/>
      <c r="BC2329" s="51"/>
      <c r="BD2329" s="51"/>
      <c r="BE2329" s="51"/>
      <c r="BF2329" s="51"/>
      <c r="BG2329" s="51"/>
      <c r="BH2329" s="51"/>
      <c r="BI2329" s="51"/>
      <c r="BJ2329" s="51"/>
      <c r="BK2329" s="51"/>
      <c r="BL2329" s="51"/>
      <c r="BM2329" s="51"/>
      <c r="BN2329" s="51"/>
      <c r="BO2329" s="51"/>
      <c r="BP2329" s="51"/>
      <c r="BQ2329" s="51"/>
      <c r="BR2329" s="51"/>
      <c r="BS2329" s="51"/>
      <c r="BT2329" s="51"/>
      <c r="BU2329" s="51"/>
      <c r="BV2329" s="51"/>
      <c r="BW2329" s="51"/>
      <c r="BX2329" s="51"/>
      <c r="BY2329" s="51"/>
      <c r="BZ2329" s="51"/>
      <c r="CA2329" s="51"/>
      <c r="CB2329" s="51"/>
      <c r="CC2329" s="51"/>
      <c r="CD2329" s="51"/>
      <c r="CE2329" s="51"/>
      <c r="CF2329" s="51"/>
      <c r="CG2329" s="51"/>
      <c r="CH2329" s="51"/>
      <c r="CI2329" s="51"/>
      <c r="CJ2329" s="51"/>
      <c r="CK2329" s="51"/>
      <c r="CL2329" s="51"/>
      <c r="CM2329" s="51"/>
      <c r="CN2329" s="51"/>
      <c r="CO2329" s="51"/>
      <c r="CP2329" s="51"/>
      <c r="CQ2329" s="51"/>
      <c r="CR2329" s="51"/>
      <c r="CS2329" s="51"/>
      <c r="CT2329" s="51"/>
      <c r="CU2329" s="51"/>
      <c r="CV2329" s="51"/>
      <c r="CW2329" s="51"/>
    </row>
    <row r="2330" spans="1:101" s="49" customFormat="1" ht="12.95">
      <c r="A2330" s="31"/>
      <c r="B2330" s="31"/>
      <c r="C2330" s="48"/>
      <c r="F2330" s="50"/>
      <c r="G2330" s="51"/>
      <c r="H2330" s="51"/>
      <c r="I2330" s="51"/>
      <c r="J2330" s="51"/>
      <c r="K2330" s="51"/>
      <c r="L2330" s="51"/>
      <c r="M2330" s="51"/>
      <c r="N2330" s="51"/>
      <c r="O2330" s="51"/>
      <c r="P2330" s="51"/>
      <c r="Q2330" s="51"/>
      <c r="R2330" s="51"/>
      <c r="S2330" s="51"/>
      <c r="T2330" s="51"/>
      <c r="U2330" s="51"/>
      <c r="V2330" s="51"/>
      <c r="W2330" s="51"/>
      <c r="X2330" s="51"/>
      <c r="Y2330" s="51"/>
      <c r="Z2330" s="51"/>
      <c r="AA2330" s="51"/>
      <c r="AB2330" s="51"/>
      <c r="AC2330" s="51"/>
      <c r="AD2330" s="51"/>
      <c r="AE2330" s="51"/>
      <c r="AF2330" s="51"/>
      <c r="AG2330" s="51"/>
      <c r="AH2330" s="51"/>
      <c r="AI2330" s="51"/>
      <c r="AJ2330" s="51"/>
      <c r="AK2330" s="51"/>
      <c r="AL2330" s="51"/>
      <c r="AM2330" s="51"/>
      <c r="AN2330" s="51"/>
      <c r="AO2330" s="51"/>
      <c r="AP2330" s="51"/>
      <c r="AQ2330" s="51"/>
      <c r="AR2330" s="51"/>
      <c r="AS2330" s="51"/>
      <c r="AT2330" s="51"/>
      <c r="AU2330" s="51"/>
      <c r="AV2330" s="51"/>
      <c r="AW2330" s="51"/>
      <c r="AX2330" s="51"/>
      <c r="AY2330" s="51"/>
      <c r="AZ2330" s="51"/>
      <c r="BA2330" s="51"/>
      <c r="BB2330" s="51"/>
      <c r="BC2330" s="51"/>
      <c r="BD2330" s="51"/>
      <c r="BE2330" s="51"/>
      <c r="BF2330" s="51"/>
      <c r="BG2330" s="51"/>
      <c r="BH2330" s="51"/>
      <c r="BI2330" s="51"/>
      <c r="BJ2330" s="51"/>
      <c r="BK2330" s="51"/>
      <c r="BL2330" s="51"/>
      <c r="BM2330" s="51"/>
      <c r="BN2330" s="51"/>
      <c r="BO2330" s="51"/>
      <c r="BP2330" s="51"/>
      <c r="BQ2330" s="51"/>
      <c r="BR2330" s="51"/>
      <c r="BS2330" s="51"/>
      <c r="BT2330" s="51"/>
      <c r="BU2330" s="51"/>
      <c r="BV2330" s="51"/>
      <c r="BW2330" s="51"/>
      <c r="BX2330" s="51"/>
      <c r="BY2330" s="51"/>
      <c r="BZ2330" s="51"/>
      <c r="CA2330" s="51"/>
      <c r="CB2330" s="51"/>
      <c r="CC2330" s="51"/>
      <c r="CD2330" s="51"/>
      <c r="CE2330" s="51"/>
      <c r="CF2330" s="51"/>
      <c r="CG2330" s="51"/>
      <c r="CH2330" s="51"/>
      <c r="CI2330" s="51"/>
      <c r="CJ2330" s="51"/>
      <c r="CK2330" s="51"/>
      <c r="CL2330" s="51"/>
      <c r="CM2330" s="51"/>
      <c r="CN2330" s="51"/>
      <c r="CO2330" s="51"/>
      <c r="CP2330" s="51"/>
      <c r="CQ2330" s="51"/>
      <c r="CR2330" s="51"/>
      <c r="CS2330" s="51"/>
      <c r="CT2330" s="51"/>
      <c r="CU2330" s="51"/>
      <c r="CV2330" s="51"/>
      <c r="CW2330" s="51"/>
    </row>
    <row r="2331" spans="1:101" s="49" customFormat="1" ht="12.95">
      <c r="A2331" s="31"/>
      <c r="B2331" s="31"/>
      <c r="C2331" s="48"/>
      <c r="F2331" s="50"/>
      <c r="G2331" s="51"/>
      <c r="H2331" s="51"/>
      <c r="I2331" s="51"/>
      <c r="J2331" s="51"/>
      <c r="K2331" s="51"/>
      <c r="L2331" s="51"/>
      <c r="M2331" s="51"/>
      <c r="N2331" s="51"/>
      <c r="O2331" s="51"/>
      <c r="P2331" s="51"/>
      <c r="Q2331" s="51"/>
      <c r="R2331" s="51"/>
      <c r="S2331" s="51"/>
      <c r="T2331" s="51"/>
      <c r="U2331" s="51"/>
      <c r="V2331" s="51"/>
      <c r="W2331" s="51"/>
      <c r="X2331" s="51"/>
      <c r="Y2331" s="51"/>
      <c r="Z2331" s="51"/>
      <c r="AA2331" s="51"/>
      <c r="AB2331" s="51"/>
      <c r="AC2331" s="51"/>
      <c r="AD2331" s="51"/>
      <c r="AE2331" s="51"/>
      <c r="AF2331" s="51"/>
      <c r="AG2331" s="51"/>
      <c r="AH2331" s="51"/>
      <c r="AI2331" s="51"/>
      <c r="AJ2331" s="51"/>
      <c r="AK2331" s="51"/>
      <c r="AL2331" s="51"/>
      <c r="AM2331" s="51"/>
      <c r="AN2331" s="51"/>
      <c r="AO2331" s="51"/>
      <c r="AP2331" s="51"/>
      <c r="AQ2331" s="51"/>
      <c r="AR2331" s="51"/>
      <c r="AS2331" s="51"/>
      <c r="AT2331" s="51"/>
      <c r="AU2331" s="51"/>
      <c r="AV2331" s="51"/>
      <c r="AW2331" s="51"/>
      <c r="AX2331" s="51"/>
      <c r="AY2331" s="51"/>
      <c r="AZ2331" s="51"/>
      <c r="BA2331" s="51"/>
      <c r="BB2331" s="51"/>
      <c r="BC2331" s="51"/>
      <c r="BD2331" s="51"/>
      <c r="BE2331" s="51"/>
      <c r="BF2331" s="51"/>
      <c r="BG2331" s="51"/>
      <c r="BH2331" s="51"/>
      <c r="BI2331" s="51"/>
      <c r="BJ2331" s="51"/>
      <c r="BK2331" s="51"/>
      <c r="BL2331" s="51"/>
      <c r="BM2331" s="51"/>
      <c r="BN2331" s="51"/>
      <c r="BO2331" s="51"/>
      <c r="BP2331" s="51"/>
      <c r="BQ2331" s="51"/>
      <c r="BR2331" s="51"/>
      <c r="BS2331" s="51"/>
      <c r="BT2331" s="51"/>
      <c r="BU2331" s="51"/>
      <c r="BV2331" s="51"/>
      <c r="BW2331" s="51"/>
      <c r="BX2331" s="51"/>
      <c r="BY2331" s="51"/>
      <c r="BZ2331" s="51"/>
      <c r="CA2331" s="51"/>
      <c r="CB2331" s="51"/>
      <c r="CC2331" s="51"/>
      <c r="CD2331" s="51"/>
      <c r="CE2331" s="51"/>
      <c r="CF2331" s="51"/>
      <c r="CG2331" s="51"/>
      <c r="CH2331" s="51"/>
      <c r="CI2331" s="51"/>
      <c r="CJ2331" s="51"/>
      <c r="CK2331" s="51"/>
      <c r="CL2331" s="51"/>
      <c r="CM2331" s="51"/>
      <c r="CN2331" s="51"/>
      <c r="CO2331" s="51"/>
      <c r="CP2331" s="51"/>
      <c r="CQ2331" s="51"/>
      <c r="CR2331" s="51"/>
      <c r="CS2331" s="51"/>
      <c r="CT2331" s="51"/>
      <c r="CU2331" s="51"/>
      <c r="CV2331" s="51"/>
      <c r="CW2331" s="51"/>
    </row>
    <row r="2332" spans="1:101" s="49" customFormat="1" ht="12.95">
      <c r="A2332" s="31"/>
      <c r="B2332" s="31"/>
      <c r="C2332" s="48"/>
      <c r="F2332" s="50"/>
      <c r="G2332" s="51"/>
      <c r="H2332" s="51"/>
      <c r="I2332" s="51"/>
      <c r="J2332" s="51"/>
      <c r="K2332" s="51"/>
      <c r="L2332" s="51"/>
      <c r="M2332" s="51"/>
      <c r="N2332" s="51"/>
      <c r="O2332" s="51"/>
      <c r="P2332" s="51"/>
      <c r="Q2332" s="51"/>
      <c r="R2332" s="51"/>
      <c r="S2332" s="51"/>
      <c r="T2332" s="51"/>
      <c r="U2332" s="51"/>
      <c r="V2332" s="51"/>
      <c r="W2332" s="51"/>
      <c r="X2332" s="51"/>
      <c r="Y2332" s="51"/>
      <c r="Z2332" s="51"/>
      <c r="AA2332" s="51"/>
      <c r="AB2332" s="51"/>
      <c r="AC2332" s="51"/>
      <c r="AD2332" s="51"/>
      <c r="AE2332" s="51"/>
      <c r="AF2332" s="51"/>
      <c r="AG2332" s="51"/>
      <c r="AH2332" s="51"/>
      <c r="AI2332" s="51"/>
      <c r="AJ2332" s="51"/>
      <c r="AK2332" s="51"/>
      <c r="AL2332" s="51"/>
      <c r="AM2332" s="51"/>
      <c r="AN2332" s="51"/>
      <c r="AO2332" s="51"/>
      <c r="AP2332" s="51"/>
      <c r="AQ2332" s="51"/>
      <c r="AR2332" s="51"/>
      <c r="AS2332" s="51"/>
      <c r="AT2332" s="51"/>
      <c r="AU2332" s="51"/>
      <c r="AV2332" s="51"/>
      <c r="AW2332" s="51"/>
      <c r="AX2332" s="51"/>
      <c r="AY2332" s="51"/>
      <c r="AZ2332" s="51"/>
      <c r="BA2332" s="51"/>
      <c r="BB2332" s="51"/>
      <c r="BC2332" s="51"/>
      <c r="BD2332" s="51"/>
      <c r="BE2332" s="51"/>
      <c r="BF2332" s="51"/>
      <c r="BG2332" s="51"/>
      <c r="BH2332" s="51"/>
      <c r="BI2332" s="51"/>
      <c r="BJ2332" s="51"/>
      <c r="BK2332" s="51"/>
      <c r="BL2332" s="51"/>
      <c r="BM2332" s="51"/>
      <c r="BN2332" s="51"/>
      <c r="BO2332" s="51"/>
      <c r="BP2332" s="51"/>
      <c r="BQ2332" s="51"/>
      <c r="BR2332" s="51"/>
      <c r="BS2332" s="51"/>
      <c r="BT2332" s="51"/>
      <c r="BU2332" s="51"/>
      <c r="BV2332" s="51"/>
      <c r="BW2332" s="51"/>
      <c r="BX2332" s="51"/>
      <c r="BY2332" s="51"/>
      <c r="BZ2332" s="51"/>
      <c r="CA2332" s="51"/>
      <c r="CB2332" s="51"/>
      <c r="CC2332" s="51"/>
      <c r="CD2332" s="51"/>
      <c r="CE2332" s="51"/>
      <c r="CF2332" s="51"/>
      <c r="CG2332" s="51"/>
      <c r="CH2332" s="51"/>
      <c r="CI2332" s="51"/>
      <c r="CJ2332" s="51"/>
      <c r="CK2332" s="51"/>
      <c r="CL2332" s="51"/>
      <c r="CM2332" s="51"/>
      <c r="CN2332" s="51"/>
      <c r="CO2332" s="51"/>
      <c r="CP2332" s="51"/>
      <c r="CQ2332" s="51"/>
      <c r="CR2332" s="51"/>
      <c r="CS2332" s="51"/>
      <c r="CT2332" s="51"/>
      <c r="CU2332" s="51"/>
      <c r="CV2332" s="51"/>
      <c r="CW2332" s="51"/>
    </row>
    <row r="2333" spans="1:101" s="49" customFormat="1" ht="12.95">
      <c r="A2333" s="31"/>
      <c r="B2333" s="31"/>
      <c r="C2333" s="48"/>
      <c r="F2333" s="50"/>
      <c r="G2333" s="51"/>
      <c r="H2333" s="51"/>
      <c r="I2333" s="51"/>
      <c r="J2333" s="51"/>
      <c r="K2333" s="51"/>
      <c r="L2333" s="51"/>
      <c r="M2333" s="51"/>
      <c r="N2333" s="51"/>
      <c r="O2333" s="51"/>
      <c r="P2333" s="51"/>
      <c r="Q2333" s="51"/>
      <c r="R2333" s="51"/>
      <c r="S2333" s="51"/>
      <c r="T2333" s="51"/>
      <c r="U2333" s="51"/>
      <c r="V2333" s="51"/>
      <c r="W2333" s="51"/>
      <c r="X2333" s="51"/>
      <c r="Y2333" s="51"/>
      <c r="Z2333" s="51"/>
      <c r="AA2333" s="51"/>
      <c r="AB2333" s="51"/>
      <c r="AC2333" s="51"/>
      <c r="AD2333" s="51"/>
      <c r="AE2333" s="51"/>
      <c r="AF2333" s="51"/>
      <c r="AG2333" s="51"/>
      <c r="AH2333" s="51"/>
      <c r="AI2333" s="51"/>
      <c r="AJ2333" s="51"/>
      <c r="AK2333" s="51"/>
      <c r="AL2333" s="51"/>
      <c r="AM2333" s="51"/>
      <c r="AN2333" s="51"/>
      <c r="AO2333" s="51"/>
      <c r="AP2333" s="51"/>
      <c r="AQ2333" s="51"/>
      <c r="AR2333" s="51"/>
      <c r="AS2333" s="51"/>
      <c r="AT2333" s="51"/>
      <c r="AU2333" s="51"/>
      <c r="AV2333" s="51"/>
      <c r="AW2333" s="51"/>
      <c r="AX2333" s="51"/>
      <c r="AY2333" s="51"/>
      <c r="AZ2333" s="51"/>
      <c r="BA2333" s="51"/>
      <c r="BB2333" s="51"/>
      <c r="BC2333" s="51"/>
      <c r="BD2333" s="51"/>
      <c r="BE2333" s="51"/>
      <c r="BF2333" s="51"/>
      <c r="BG2333" s="51"/>
      <c r="BH2333" s="51"/>
      <c r="BI2333" s="51"/>
      <c r="BJ2333" s="51"/>
      <c r="BK2333" s="51"/>
      <c r="BL2333" s="51"/>
      <c r="BM2333" s="51"/>
      <c r="BN2333" s="51"/>
      <c r="BO2333" s="51"/>
      <c r="BP2333" s="51"/>
      <c r="BQ2333" s="51"/>
      <c r="BR2333" s="51"/>
      <c r="BS2333" s="51"/>
      <c r="BT2333" s="51"/>
      <c r="BU2333" s="51"/>
      <c r="BV2333" s="51"/>
      <c r="BW2333" s="51"/>
      <c r="BX2333" s="51"/>
      <c r="BY2333" s="51"/>
      <c r="BZ2333" s="51"/>
      <c r="CA2333" s="51"/>
      <c r="CB2333" s="51"/>
      <c r="CC2333" s="51"/>
      <c r="CD2333" s="51"/>
      <c r="CE2333" s="51"/>
      <c r="CF2333" s="51"/>
      <c r="CG2333" s="51"/>
      <c r="CH2333" s="51"/>
      <c r="CI2333" s="51"/>
      <c r="CJ2333" s="51"/>
      <c r="CK2333" s="51"/>
      <c r="CL2333" s="51"/>
      <c r="CM2333" s="51"/>
      <c r="CN2333" s="51"/>
      <c r="CO2333" s="51"/>
      <c r="CP2333" s="51"/>
      <c r="CQ2333" s="51"/>
      <c r="CR2333" s="51"/>
      <c r="CS2333" s="51"/>
      <c r="CT2333" s="51"/>
      <c r="CU2333" s="51"/>
      <c r="CV2333" s="51"/>
      <c r="CW2333" s="51"/>
    </row>
    <row r="2334" spans="1:101" s="49" customFormat="1" ht="12.95">
      <c r="A2334" s="31"/>
      <c r="B2334" s="31"/>
      <c r="C2334" s="48"/>
      <c r="F2334" s="50"/>
      <c r="G2334" s="51"/>
      <c r="H2334" s="51"/>
      <c r="I2334" s="51"/>
      <c r="J2334" s="51"/>
      <c r="K2334" s="51"/>
      <c r="L2334" s="51"/>
      <c r="M2334" s="51"/>
      <c r="N2334" s="51"/>
      <c r="O2334" s="51"/>
      <c r="P2334" s="51"/>
      <c r="Q2334" s="51"/>
      <c r="R2334" s="51"/>
      <c r="S2334" s="51"/>
      <c r="T2334" s="51"/>
      <c r="U2334" s="51"/>
      <c r="V2334" s="51"/>
      <c r="W2334" s="51"/>
      <c r="X2334" s="51"/>
      <c r="Y2334" s="51"/>
      <c r="Z2334" s="51"/>
      <c r="AA2334" s="51"/>
      <c r="AB2334" s="51"/>
      <c r="AC2334" s="51"/>
      <c r="AD2334" s="51"/>
      <c r="AE2334" s="51"/>
      <c r="AF2334" s="51"/>
      <c r="AG2334" s="51"/>
      <c r="AH2334" s="51"/>
      <c r="AI2334" s="51"/>
      <c r="AJ2334" s="51"/>
      <c r="AK2334" s="51"/>
      <c r="AL2334" s="51"/>
      <c r="AM2334" s="51"/>
      <c r="AN2334" s="51"/>
      <c r="AO2334" s="51"/>
      <c r="AP2334" s="51"/>
      <c r="AQ2334" s="51"/>
      <c r="AR2334" s="51"/>
      <c r="AS2334" s="51"/>
      <c r="AT2334" s="51"/>
      <c r="AU2334" s="51"/>
      <c r="AV2334" s="51"/>
      <c r="AW2334" s="51"/>
      <c r="AX2334" s="51"/>
      <c r="AY2334" s="51"/>
      <c r="AZ2334" s="51"/>
      <c r="BA2334" s="51"/>
      <c r="BB2334" s="51"/>
      <c r="BC2334" s="51"/>
      <c r="BD2334" s="51"/>
      <c r="BE2334" s="51"/>
      <c r="BF2334" s="51"/>
      <c r="BG2334" s="51"/>
      <c r="BH2334" s="51"/>
      <c r="BI2334" s="51"/>
      <c r="BJ2334" s="51"/>
      <c r="BK2334" s="51"/>
      <c r="BL2334" s="51"/>
      <c r="BM2334" s="51"/>
      <c r="BN2334" s="51"/>
      <c r="BO2334" s="51"/>
      <c r="BP2334" s="51"/>
      <c r="BQ2334" s="51"/>
      <c r="BR2334" s="51"/>
      <c r="BS2334" s="51"/>
      <c r="BT2334" s="51"/>
      <c r="BU2334" s="51"/>
      <c r="BV2334" s="51"/>
      <c r="BW2334" s="51"/>
      <c r="BX2334" s="51"/>
      <c r="BY2334" s="51"/>
      <c r="BZ2334" s="51"/>
      <c r="CA2334" s="51"/>
      <c r="CB2334" s="51"/>
      <c r="CC2334" s="51"/>
      <c r="CD2334" s="51"/>
      <c r="CE2334" s="51"/>
      <c r="CF2334" s="51"/>
      <c r="CG2334" s="51"/>
      <c r="CH2334" s="51"/>
      <c r="CI2334" s="51"/>
      <c r="CJ2334" s="51"/>
      <c r="CK2334" s="51"/>
      <c r="CL2334" s="51"/>
      <c r="CM2334" s="51"/>
      <c r="CN2334" s="51"/>
      <c r="CO2334" s="51"/>
      <c r="CP2334" s="51"/>
      <c r="CQ2334" s="51"/>
      <c r="CR2334" s="51"/>
      <c r="CS2334" s="51"/>
      <c r="CT2334" s="51"/>
      <c r="CU2334" s="51"/>
      <c r="CV2334" s="51"/>
      <c r="CW2334" s="51"/>
    </row>
    <row r="2335" spans="1:101" s="49" customFormat="1" ht="12.95">
      <c r="A2335" s="31"/>
      <c r="B2335" s="31"/>
      <c r="C2335" s="48"/>
      <c r="F2335" s="50"/>
      <c r="G2335" s="51"/>
      <c r="H2335" s="51"/>
      <c r="I2335" s="51"/>
      <c r="J2335" s="51"/>
      <c r="K2335" s="51"/>
      <c r="L2335" s="51"/>
      <c r="M2335" s="51"/>
      <c r="N2335" s="51"/>
      <c r="O2335" s="51"/>
      <c r="P2335" s="51"/>
      <c r="Q2335" s="51"/>
      <c r="R2335" s="51"/>
      <c r="S2335" s="51"/>
      <c r="T2335" s="51"/>
      <c r="U2335" s="51"/>
      <c r="V2335" s="51"/>
      <c r="W2335" s="51"/>
      <c r="X2335" s="51"/>
      <c r="Y2335" s="51"/>
      <c r="Z2335" s="51"/>
      <c r="AA2335" s="51"/>
      <c r="AB2335" s="51"/>
      <c r="AC2335" s="51"/>
      <c r="AD2335" s="51"/>
      <c r="AE2335" s="51"/>
      <c r="AF2335" s="51"/>
      <c r="AG2335" s="51"/>
      <c r="AH2335" s="51"/>
      <c r="AI2335" s="51"/>
      <c r="AJ2335" s="51"/>
      <c r="AK2335" s="51"/>
      <c r="AL2335" s="51"/>
      <c r="AM2335" s="51"/>
      <c r="AN2335" s="51"/>
      <c r="AO2335" s="51"/>
      <c r="AP2335" s="51"/>
      <c r="AQ2335" s="51"/>
      <c r="AR2335" s="51"/>
      <c r="AS2335" s="51"/>
      <c r="AT2335" s="51"/>
      <c r="AU2335" s="51"/>
      <c r="AV2335" s="51"/>
      <c r="AW2335" s="51"/>
      <c r="AX2335" s="51"/>
      <c r="AY2335" s="51"/>
      <c r="AZ2335" s="51"/>
      <c r="BA2335" s="51"/>
      <c r="BB2335" s="51"/>
      <c r="BC2335" s="51"/>
      <c r="BD2335" s="51"/>
      <c r="BE2335" s="51"/>
      <c r="BF2335" s="51"/>
      <c r="BG2335" s="51"/>
      <c r="BH2335" s="51"/>
      <c r="BI2335" s="51"/>
      <c r="BJ2335" s="51"/>
      <c r="BK2335" s="51"/>
      <c r="BL2335" s="51"/>
      <c r="BM2335" s="51"/>
      <c r="BN2335" s="51"/>
      <c r="BO2335" s="51"/>
      <c r="BP2335" s="51"/>
      <c r="BQ2335" s="51"/>
      <c r="BR2335" s="51"/>
      <c r="BS2335" s="51"/>
      <c r="BT2335" s="51"/>
      <c r="BU2335" s="51"/>
      <c r="BV2335" s="51"/>
      <c r="BW2335" s="51"/>
      <c r="BX2335" s="51"/>
      <c r="BY2335" s="51"/>
      <c r="BZ2335" s="51"/>
      <c r="CA2335" s="51"/>
      <c r="CB2335" s="51"/>
      <c r="CC2335" s="51"/>
      <c r="CD2335" s="51"/>
      <c r="CE2335" s="51"/>
      <c r="CF2335" s="51"/>
      <c r="CG2335" s="51"/>
      <c r="CH2335" s="51"/>
      <c r="CI2335" s="51"/>
      <c r="CJ2335" s="51"/>
      <c r="CK2335" s="51"/>
      <c r="CL2335" s="51"/>
      <c r="CM2335" s="51"/>
      <c r="CN2335" s="51"/>
      <c r="CO2335" s="51"/>
      <c r="CP2335" s="51"/>
      <c r="CQ2335" s="51"/>
      <c r="CR2335" s="51"/>
      <c r="CS2335" s="51"/>
      <c r="CT2335" s="51"/>
      <c r="CU2335" s="51"/>
      <c r="CV2335" s="51"/>
      <c r="CW2335" s="51"/>
    </row>
    <row r="2336" spans="1:101" s="49" customFormat="1" ht="12.95">
      <c r="A2336" s="31"/>
      <c r="B2336" s="31"/>
      <c r="C2336" s="48"/>
      <c r="F2336" s="50"/>
      <c r="G2336" s="51"/>
      <c r="H2336" s="51"/>
      <c r="I2336" s="51"/>
      <c r="J2336" s="51"/>
      <c r="K2336" s="51"/>
      <c r="L2336" s="51"/>
      <c r="M2336" s="51"/>
      <c r="N2336" s="51"/>
      <c r="O2336" s="51"/>
      <c r="P2336" s="51"/>
      <c r="Q2336" s="51"/>
      <c r="R2336" s="51"/>
      <c r="S2336" s="51"/>
      <c r="T2336" s="51"/>
      <c r="U2336" s="51"/>
      <c r="V2336" s="51"/>
      <c r="W2336" s="51"/>
      <c r="X2336" s="51"/>
      <c r="Y2336" s="51"/>
      <c r="Z2336" s="51"/>
      <c r="AA2336" s="51"/>
      <c r="AB2336" s="51"/>
      <c r="AC2336" s="51"/>
      <c r="AD2336" s="51"/>
      <c r="AE2336" s="51"/>
      <c r="AF2336" s="51"/>
      <c r="AG2336" s="51"/>
      <c r="AH2336" s="51"/>
      <c r="AI2336" s="51"/>
      <c r="AJ2336" s="51"/>
      <c r="AK2336" s="51"/>
      <c r="AL2336" s="51"/>
      <c r="AM2336" s="51"/>
      <c r="AN2336" s="51"/>
      <c r="AO2336" s="51"/>
      <c r="AP2336" s="51"/>
      <c r="AQ2336" s="51"/>
      <c r="AR2336" s="51"/>
      <c r="AS2336" s="51"/>
      <c r="AT2336" s="51"/>
      <c r="AU2336" s="51"/>
      <c r="AV2336" s="51"/>
      <c r="AW2336" s="51"/>
      <c r="AX2336" s="51"/>
      <c r="AY2336" s="51"/>
      <c r="AZ2336" s="51"/>
      <c r="BA2336" s="51"/>
      <c r="BB2336" s="51"/>
      <c r="BC2336" s="51"/>
      <c r="BD2336" s="51"/>
      <c r="BE2336" s="51"/>
      <c r="BF2336" s="51"/>
      <c r="BG2336" s="51"/>
      <c r="BH2336" s="51"/>
      <c r="BI2336" s="51"/>
      <c r="BJ2336" s="51"/>
      <c r="BK2336" s="51"/>
      <c r="BL2336" s="51"/>
      <c r="BM2336" s="51"/>
      <c r="BN2336" s="51"/>
      <c r="BO2336" s="51"/>
      <c r="BP2336" s="51"/>
      <c r="BQ2336" s="51"/>
      <c r="BR2336" s="51"/>
      <c r="BS2336" s="51"/>
      <c r="BT2336" s="51"/>
      <c r="BU2336" s="51"/>
      <c r="BV2336" s="51"/>
      <c r="BW2336" s="51"/>
      <c r="BX2336" s="51"/>
      <c r="BY2336" s="51"/>
      <c r="BZ2336" s="51"/>
      <c r="CA2336" s="51"/>
      <c r="CB2336" s="51"/>
      <c r="CC2336" s="51"/>
      <c r="CD2336" s="51"/>
      <c r="CE2336" s="51"/>
      <c r="CF2336" s="51"/>
      <c r="CG2336" s="51"/>
      <c r="CH2336" s="51"/>
      <c r="CI2336" s="51"/>
      <c r="CJ2336" s="51"/>
      <c r="CK2336" s="51"/>
      <c r="CL2336" s="51"/>
      <c r="CM2336" s="51"/>
      <c r="CN2336" s="51"/>
      <c r="CO2336" s="51"/>
      <c r="CP2336" s="51"/>
      <c r="CQ2336" s="51"/>
      <c r="CR2336" s="51"/>
      <c r="CS2336" s="51"/>
      <c r="CT2336" s="51"/>
      <c r="CU2336" s="51"/>
      <c r="CV2336" s="51"/>
      <c r="CW2336" s="51"/>
    </row>
    <row r="2337" spans="1:101" s="49" customFormat="1" ht="12.95">
      <c r="A2337" s="31"/>
      <c r="B2337" s="31"/>
      <c r="C2337" s="48"/>
      <c r="F2337" s="50"/>
      <c r="G2337" s="51"/>
      <c r="H2337" s="51"/>
      <c r="I2337" s="51"/>
      <c r="J2337" s="51"/>
      <c r="K2337" s="51"/>
      <c r="L2337" s="51"/>
      <c r="M2337" s="51"/>
      <c r="N2337" s="51"/>
      <c r="O2337" s="51"/>
      <c r="P2337" s="51"/>
      <c r="Q2337" s="51"/>
      <c r="R2337" s="51"/>
      <c r="S2337" s="51"/>
      <c r="T2337" s="51"/>
      <c r="U2337" s="51"/>
      <c r="V2337" s="51"/>
      <c r="W2337" s="51"/>
      <c r="X2337" s="51"/>
      <c r="Y2337" s="51"/>
      <c r="Z2337" s="51"/>
      <c r="AA2337" s="51"/>
      <c r="AB2337" s="51"/>
      <c r="AC2337" s="51"/>
      <c r="AD2337" s="51"/>
      <c r="AE2337" s="51"/>
      <c r="AF2337" s="51"/>
      <c r="AG2337" s="51"/>
      <c r="AH2337" s="51"/>
      <c r="AI2337" s="51"/>
      <c r="AJ2337" s="51"/>
      <c r="AK2337" s="51"/>
      <c r="AL2337" s="51"/>
      <c r="AM2337" s="51"/>
      <c r="AN2337" s="51"/>
      <c r="AO2337" s="51"/>
      <c r="AP2337" s="51"/>
      <c r="AQ2337" s="51"/>
      <c r="AR2337" s="51"/>
      <c r="AS2337" s="51"/>
      <c r="AT2337" s="51"/>
      <c r="AU2337" s="51"/>
      <c r="AV2337" s="51"/>
      <c r="AW2337" s="51"/>
      <c r="AX2337" s="51"/>
      <c r="AY2337" s="51"/>
      <c r="AZ2337" s="51"/>
      <c r="BA2337" s="51"/>
      <c r="BB2337" s="51"/>
      <c r="BC2337" s="51"/>
      <c r="BD2337" s="51"/>
      <c r="BE2337" s="51"/>
      <c r="BF2337" s="51"/>
      <c r="BG2337" s="51"/>
      <c r="BH2337" s="51"/>
      <c r="BI2337" s="51"/>
      <c r="BJ2337" s="51"/>
      <c r="BK2337" s="51"/>
      <c r="BL2337" s="51"/>
      <c r="BM2337" s="51"/>
      <c r="BN2337" s="51"/>
      <c r="BO2337" s="51"/>
      <c r="BP2337" s="51"/>
      <c r="BQ2337" s="51"/>
      <c r="BR2337" s="51"/>
      <c r="BS2337" s="51"/>
      <c r="BT2337" s="51"/>
      <c r="BU2337" s="51"/>
      <c r="BV2337" s="51"/>
      <c r="BW2337" s="51"/>
      <c r="BX2337" s="51"/>
      <c r="BY2337" s="51"/>
      <c r="BZ2337" s="51"/>
      <c r="CA2337" s="51"/>
      <c r="CB2337" s="51"/>
      <c r="CC2337" s="51"/>
      <c r="CD2337" s="51"/>
      <c r="CE2337" s="51"/>
      <c r="CF2337" s="51"/>
      <c r="CG2337" s="51"/>
      <c r="CH2337" s="51"/>
      <c r="CI2337" s="51"/>
      <c r="CJ2337" s="51"/>
      <c r="CK2337" s="51"/>
      <c r="CL2337" s="51"/>
      <c r="CM2337" s="51"/>
      <c r="CN2337" s="51"/>
      <c r="CO2337" s="51"/>
      <c r="CP2337" s="51"/>
      <c r="CQ2337" s="51"/>
      <c r="CR2337" s="51"/>
      <c r="CS2337" s="51"/>
      <c r="CT2337" s="51"/>
      <c r="CU2337" s="51"/>
      <c r="CV2337" s="51"/>
      <c r="CW2337" s="51"/>
    </row>
    <row r="2338" spans="1:101" s="49" customFormat="1" ht="12.95">
      <c r="A2338" s="31"/>
      <c r="B2338" s="31"/>
      <c r="C2338" s="48"/>
      <c r="F2338" s="50"/>
      <c r="G2338" s="51"/>
      <c r="H2338" s="51"/>
      <c r="I2338" s="51"/>
      <c r="J2338" s="51"/>
      <c r="K2338" s="51"/>
      <c r="L2338" s="51"/>
      <c r="M2338" s="51"/>
      <c r="N2338" s="51"/>
      <c r="O2338" s="51"/>
      <c r="P2338" s="51"/>
      <c r="Q2338" s="51"/>
      <c r="R2338" s="51"/>
      <c r="S2338" s="51"/>
      <c r="T2338" s="51"/>
      <c r="U2338" s="51"/>
      <c r="V2338" s="51"/>
      <c r="W2338" s="51"/>
      <c r="X2338" s="51"/>
      <c r="Y2338" s="51"/>
      <c r="Z2338" s="51"/>
      <c r="AA2338" s="51"/>
      <c r="AB2338" s="51"/>
      <c r="AC2338" s="51"/>
      <c r="AD2338" s="51"/>
      <c r="AE2338" s="51"/>
      <c r="AF2338" s="51"/>
      <c r="AG2338" s="51"/>
      <c r="AH2338" s="51"/>
      <c r="AI2338" s="51"/>
      <c r="AJ2338" s="51"/>
      <c r="AK2338" s="51"/>
      <c r="AL2338" s="51"/>
      <c r="AM2338" s="51"/>
      <c r="AN2338" s="51"/>
      <c r="AO2338" s="51"/>
      <c r="AP2338" s="51"/>
      <c r="AQ2338" s="51"/>
      <c r="AR2338" s="51"/>
      <c r="AS2338" s="51"/>
      <c r="AT2338" s="51"/>
      <c r="AU2338" s="51"/>
      <c r="AV2338" s="51"/>
      <c r="AW2338" s="51"/>
      <c r="AX2338" s="51"/>
      <c r="AY2338" s="51"/>
      <c r="AZ2338" s="51"/>
      <c r="BA2338" s="51"/>
      <c r="BB2338" s="51"/>
      <c r="BC2338" s="51"/>
      <c r="BD2338" s="51"/>
      <c r="BE2338" s="51"/>
      <c r="BF2338" s="51"/>
      <c r="BG2338" s="51"/>
      <c r="BH2338" s="51"/>
      <c r="BI2338" s="51"/>
      <c r="BJ2338" s="51"/>
      <c r="BK2338" s="51"/>
      <c r="BL2338" s="51"/>
      <c r="BM2338" s="51"/>
      <c r="BN2338" s="51"/>
      <c r="BO2338" s="51"/>
      <c r="BP2338" s="51"/>
      <c r="BQ2338" s="51"/>
      <c r="BR2338" s="51"/>
      <c r="BS2338" s="51"/>
      <c r="BT2338" s="51"/>
      <c r="BU2338" s="51"/>
      <c r="BV2338" s="51"/>
      <c r="BW2338" s="51"/>
      <c r="BX2338" s="51"/>
      <c r="BY2338" s="51"/>
      <c r="BZ2338" s="51"/>
      <c r="CA2338" s="51"/>
      <c r="CB2338" s="51"/>
      <c r="CC2338" s="51"/>
      <c r="CD2338" s="51"/>
      <c r="CE2338" s="51"/>
      <c r="CF2338" s="51"/>
      <c r="CG2338" s="51"/>
      <c r="CH2338" s="51"/>
      <c r="CI2338" s="51"/>
      <c r="CJ2338" s="51"/>
      <c r="CK2338" s="51"/>
      <c r="CL2338" s="51"/>
      <c r="CM2338" s="51"/>
      <c r="CN2338" s="51"/>
      <c r="CO2338" s="51"/>
      <c r="CP2338" s="51"/>
      <c r="CQ2338" s="51"/>
      <c r="CR2338" s="51"/>
      <c r="CS2338" s="51"/>
      <c r="CT2338" s="51"/>
      <c r="CU2338" s="51"/>
      <c r="CV2338" s="51"/>
      <c r="CW2338" s="51"/>
    </row>
    <row r="2339" spans="1:101" s="49" customFormat="1" ht="12.95">
      <c r="A2339" s="31"/>
      <c r="B2339" s="31"/>
      <c r="C2339" s="48"/>
      <c r="F2339" s="50"/>
      <c r="G2339" s="51"/>
      <c r="H2339" s="51"/>
      <c r="I2339" s="51"/>
      <c r="J2339" s="51"/>
      <c r="K2339" s="51"/>
      <c r="L2339" s="51"/>
      <c r="M2339" s="51"/>
      <c r="N2339" s="51"/>
      <c r="O2339" s="51"/>
      <c r="P2339" s="51"/>
      <c r="Q2339" s="51"/>
      <c r="R2339" s="51"/>
      <c r="S2339" s="51"/>
      <c r="T2339" s="51"/>
      <c r="U2339" s="51"/>
      <c r="V2339" s="51"/>
      <c r="W2339" s="51"/>
      <c r="X2339" s="51"/>
      <c r="Y2339" s="51"/>
      <c r="Z2339" s="51"/>
      <c r="AA2339" s="51"/>
      <c r="AB2339" s="51"/>
      <c r="AC2339" s="51"/>
      <c r="AD2339" s="51"/>
      <c r="AE2339" s="51"/>
      <c r="AF2339" s="51"/>
      <c r="AG2339" s="51"/>
      <c r="AH2339" s="51"/>
      <c r="AI2339" s="51"/>
      <c r="AJ2339" s="51"/>
      <c r="AK2339" s="51"/>
      <c r="AL2339" s="51"/>
      <c r="AM2339" s="51"/>
      <c r="AN2339" s="51"/>
      <c r="AO2339" s="51"/>
      <c r="AP2339" s="51"/>
      <c r="AQ2339" s="51"/>
      <c r="AR2339" s="51"/>
      <c r="AS2339" s="51"/>
      <c r="AT2339" s="51"/>
      <c r="AU2339" s="51"/>
      <c r="AV2339" s="51"/>
      <c r="AW2339" s="51"/>
      <c r="AX2339" s="51"/>
      <c r="AY2339" s="51"/>
      <c r="AZ2339" s="51"/>
      <c r="BA2339" s="51"/>
      <c r="BB2339" s="51"/>
      <c r="BC2339" s="51"/>
      <c r="BD2339" s="51"/>
      <c r="BE2339" s="51"/>
      <c r="BF2339" s="51"/>
      <c r="BG2339" s="51"/>
      <c r="BH2339" s="51"/>
      <c r="BI2339" s="51"/>
      <c r="BJ2339" s="51"/>
      <c r="BK2339" s="51"/>
      <c r="BL2339" s="51"/>
      <c r="BM2339" s="51"/>
      <c r="BN2339" s="51"/>
      <c r="BO2339" s="51"/>
      <c r="BP2339" s="51"/>
      <c r="BQ2339" s="51"/>
      <c r="BR2339" s="51"/>
      <c r="BS2339" s="51"/>
      <c r="BT2339" s="51"/>
      <c r="BU2339" s="51"/>
      <c r="BV2339" s="51"/>
      <c r="BW2339" s="51"/>
      <c r="BX2339" s="51"/>
      <c r="BY2339" s="51"/>
      <c r="BZ2339" s="51"/>
      <c r="CA2339" s="51"/>
      <c r="CB2339" s="51"/>
      <c r="CC2339" s="51"/>
      <c r="CD2339" s="51"/>
      <c r="CE2339" s="51"/>
      <c r="CF2339" s="51"/>
      <c r="CG2339" s="51"/>
      <c r="CH2339" s="51"/>
      <c r="CI2339" s="51"/>
      <c r="CJ2339" s="51"/>
      <c r="CK2339" s="51"/>
      <c r="CL2339" s="51"/>
      <c r="CM2339" s="51"/>
      <c r="CN2339" s="51"/>
      <c r="CO2339" s="51"/>
      <c r="CP2339" s="51"/>
      <c r="CQ2339" s="51"/>
      <c r="CR2339" s="51"/>
      <c r="CS2339" s="51"/>
      <c r="CT2339" s="51"/>
      <c r="CU2339" s="51"/>
      <c r="CV2339" s="51"/>
      <c r="CW2339" s="51"/>
    </row>
    <row r="2340" spans="1:101" s="49" customFormat="1" ht="12.95">
      <c r="A2340" s="31"/>
      <c r="B2340" s="31"/>
      <c r="C2340" s="48"/>
      <c r="F2340" s="50"/>
      <c r="G2340" s="51"/>
      <c r="H2340" s="51"/>
      <c r="I2340" s="51"/>
      <c r="J2340" s="51"/>
      <c r="K2340" s="51"/>
      <c r="L2340" s="51"/>
      <c r="M2340" s="51"/>
      <c r="N2340" s="51"/>
      <c r="O2340" s="51"/>
      <c r="P2340" s="51"/>
      <c r="Q2340" s="51"/>
      <c r="R2340" s="51"/>
      <c r="S2340" s="51"/>
      <c r="T2340" s="51"/>
      <c r="U2340" s="51"/>
      <c r="V2340" s="51"/>
      <c r="W2340" s="51"/>
      <c r="X2340" s="51"/>
      <c r="Y2340" s="51"/>
      <c r="Z2340" s="51"/>
      <c r="AA2340" s="51"/>
      <c r="AB2340" s="51"/>
      <c r="AC2340" s="51"/>
      <c r="AD2340" s="51"/>
      <c r="AE2340" s="51"/>
      <c r="AF2340" s="51"/>
      <c r="AG2340" s="51"/>
      <c r="AH2340" s="51"/>
      <c r="AI2340" s="51"/>
      <c r="AJ2340" s="51"/>
      <c r="AK2340" s="51"/>
      <c r="AL2340" s="51"/>
      <c r="AM2340" s="51"/>
      <c r="AN2340" s="51"/>
      <c r="AO2340" s="51"/>
      <c r="AP2340" s="51"/>
      <c r="AQ2340" s="51"/>
      <c r="AR2340" s="51"/>
      <c r="AS2340" s="51"/>
      <c r="AT2340" s="51"/>
      <c r="AU2340" s="51"/>
      <c r="AV2340" s="51"/>
      <c r="AW2340" s="51"/>
      <c r="AX2340" s="51"/>
      <c r="AY2340" s="51"/>
      <c r="AZ2340" s="51"/>
      <c r="BA2340" s="51"/>
      <c r="BB2340" s="51"/>
      <c r="BC2340" s="51"/>
      <c r="BD2340" s="51"/>
      <c r="BE2340" s="51"/>
      <c r="BF2340" s="51"/>
      <c r="BG2340" s="51"/>
      <c r="BH2340" s="51"/>
      <c r="BI2340" s="51"/>
      <c r="BJ2340" s="51"/>
      <c r="BK2340" s="51"/>
      <c r="BL2340" s="51"/>
      <c r="BM2340" s="51"/>
      <c r="BN2340" s="51"/>
      <c r="BO2340" s="51"/>
      <c r="BP2340" s="51"/>
      <c r="BQ2340" s="51"/>
      <c r="BR2340" s="51"/>
      <c r="BS2340" s="51"/>
      <c r="BT2340" s="51"/>
      <c r="BU2340" s="51"/>
      <c r="BV2340" s="51"/>
      <c r="BW2340" s="51"/>
      <c r="BX2340" s="51"/>
      <c r="BY2340" s="51"/>
      <c r="BZ2340" s="51"/>
      <c r="CA2340" s="51"/>
      <c r="CB2340" s="51"/>
      <c r="CC2340" s="51"/>
      <c r="CD2340" s="51"/>
      <c r="CE2340" s="51"/>
      <c r="CF2340" s="51"/>
      <c r="CG2340" s="51"/>
      <c r="CH2340" s="51"/>
      <c r="CI2340" s="51"/>
      <c r="CJ2340" s="51"/>
      <c r="CK2340" s="51"/>
      <c r="CL2340" s="51"/>
      <c r="CM2340" s="51"/>
      <c r="CN2340" s="51"/>
      <c r="CO2340" s="51"/>
      <c r="CP2340" s="51"/>
      <c r="CQ2340" s="51"/>
      <c r="CR2340" s="51"/>
      <c r="CS2340" s="51"/>
      <c r="CT2340" s="51"/>
      <c r="CU2340" s="51"/>
      <c r="CV2340" s="51"/>
      <c r="CW2340" s="51"/>
    </row>
    <row r="2341" spans="1:101" s="49" customFormat="1" ht="12.95">
      <c r="A2341" s="31"/>
      <c r="B2341" s="31"/>
      <c r="C2341" s="48"/>
      <c r="F2341" s="50"/>
      <c r="G2341" s="51"/>
      <c r="H2341" s="51"/>
      <c r="I2341" s="51"/>
      <c r="J2341" s="51"/>
      <c r="K2341" s="51"/>
      <c r="L2341" s="51"/>
      <c r="M2341" s="51"/>
      <c r="N2341" s="51"/>
      <c r="O2341" s="51"/>
      <c r="P2341" s="51"/>
      <c r="Q2341" s="51"/>
      <c r="R2341" s="51"/>
      <c r="S2341" s="51"/>
      <c r="T2341" s="51"/>
      <c r="U2341" s="51"/>
      <c r="V2341" s="51"/>
      <c r="W2341" s="51"/>
      <c r="X2341" s="51"/>
      <c r="Y2341" s="51"/>
      <c r="Z2341" s="51"/>
      <c r="AA2341" s="51"/>
      <c r="AB2341" s="51"/>
      <c r="AC2341" s="51"/>
      <c r="AD2341" s="51"/>
      <c r="AE2341" s="51"/>
      <c r="AF2341" s="51"/>
      <c r="AG2341" s="51"/>
      <c r="AH2341" s="51"/>
      <c r="AI2341" s="51"/>
      <c r="AJ2341" s="51"/>
      <c r="AK2341" s="51"/>
      <c r="AL2341" s="51"/>
      <c r="AM2341" s="51"/>
      <c r="AN2341" s="51"/>
      <c r="AO2341" s="51"/>
      <c r="AP2341" s="51"/>
      <c r="AQ2341" s="51"/>
      <c r="AR2341" s="51"/>
      <c r="AS2341" s="51"/>
      <c r="AT2341" s="51"/>
      <c r="AU2341" s="51"/>
      <c r="AV2341" s="51"/>
      <c r="AW2341" s="51"/>
      <c r="AX2341" s="51"/>
      <c r="AY2341" s="51"/>
      <c r="AZ2341" s="51"/>
      <c r="BA2341" s="51"/>
      <c r="BB2341" s="51"/>
      <c r="BC2341" s="51"/>
      <c r="BD2341" s="51"/>
      <c r="BE2341" s="51"/>
      <c r="BF2341" s="51"/>
      <c r="BG2341" s="51"/>
      <c r="BH2341" s="51"/>
      <c r="BI2341" s="51"/>
      <c r="BJ2341" s="51"/>
      <c r="BK2341" s="51"/>
      <c r="BL2341" s="51"/>
      <c r="BM2341" s="51"/>
      <c r="BN2341" s="51"/>
      <c r="BO2341" s="51"/>
      <c r="BP2341" s="51"/>
      <c r="BQ2341" s="51"/>
      <c r="BR2341" s="51"/>
      <c r="BS2341" s="51"/>
      <c r="BT2341" s="51"/>
      <c r="BU2341" s="51"/>
      <c r="BV2341" s="51"/>
      <c r="BW2341" s="51"/>
      <c r="BX2341" s="51"/>
      <c r="BY2341" s="51"/>
      <c r="BZ2341" s="51"/>
      <c r="CA2341" s="51"/>
      <c r="CB2341" s="51"/>
      <c r="CC2341" s="51"/>
      <c r="CD2341" s="51"/>
      <c r="CE2341" s="51"/>
      <c r="CF2341" s="51"/>
      <c r="CG2341" s="51"/>
      <c r="CH2341" s="51"/>
      <c r="CI2341" s="51"/>
      <c r="CJ2341" s="51"/>
      <c r="CK2341" s="51"/>
      <c r="CL2341" s="51"/>
      <c r="CM2341" s="51"/>
      <c r="CN2341" s="51"/>
      <c r="CO2341" s="51"/>
      <c r="CP2341" s="51"/>
      <c r="CQ2341" s="51"/>
      <c r="CR2341" s="51"/>
      <c r="CS2341" s="51"/>
      <c r="CT2341" s="51"/>
      <c r="CU2341" s="51"/>
      <c r="CV2341" s="51"/>
      <c r="CW2341" s="51"/>
    </row>
    <row r="2342" spans="1:101" s="49" customFormat="1" ht="12.95">
      <c r="A2342" s="31"/>
      <c r="B2342" s="31"/>
      <c r="C2342" s="48"/>
      <c r="F2342" s="50"/>
      <c r="G2342" s="51"/>
      <c r="H2342" s="51"/>
      <c r="I2342" s="51"/>
      <c r="J2342" s="51"/>
      <c r="K2342" s="51"/>
      <c r="L2342" s="51"/>
      <c r="M2342" s="51"/>
      <c r="N2342" s="51"/>
      <c r="O2342" s="51"/>
      <c r="P2342" s="51"/>
      <c r="Q2342" s="51"/>
      <c r="R2342" s="51"/>
      <c r="S2342" s="51"/>
      <c r="T2342" s="51"/>
      <c r="U2342" s="51"/>
      <c r="V2342" s="51"/>
      <c r="W2342" s="51"/>
      <c r="X2342" s="51"/>
      <c r="Y2342" s="51"/>
      <c r="Z2342" s="51"/>
      <c r="AA2342" s="51"/>
      <c r="AB2342" s="51"/>
      <c r="AC2342" s="51"/>
      <c r="AD2342" s="51"/>
      <c r="AE2342" s="51"/>
      <c r="AF2342" s="51"/>
      <c r="AG2342" s="51"/>
      <c r="AH2342" s="51"/>
      <c r="AI2342" s="51"/>
      <c r="AJ2342" s="51"/>
      <c r="AK2342" s="51"/>
      <c r="AL2342" s="51"/>
      <c r="AM2342" s="51"/>
      <c r="AN2342" s="51"/>
      <c r="AO2342" s="51"/>
      <c r="AP2342" s="51"/>
      <c r="AQ2342" s="51"/>
      <c r="AR2342" s="51"/>
      <c r="AS2342" s="51"/>
      <c r="AT2342" s="51"/>
      <c r="AU2342" s="51"/>
      <c r="AV2342" s="51"/>
      <c r="AW2342" s="51"/>
      <c r="AX2342" s="51"/>
      <c r="AY2342" s="51"/>
      <c r="AZ2342" s="51"/>
      <c r="BA2342" s="51"/>
      <c r="BB2342" s="51"/>
      <c r="BC2342" s="51"/>
      <c r="BD2342" s="51"/>
      <c r="BE2342" s="51"/>
      <c r="BF2342" s="51"/>
      <c r="BG2342" s="51"/>
      <c r="BH2342" s="51"/>
      <c r="BI2342" s="51"/>
      <c r="BJ2342" s="51"/>
      <c r="BK2342" s="51"/>
      <c r="BL2342" s="51"/>
      <c r="BM2342" s="51"/>
      <c r="BN2342" s="51"/>
      <c r="BO2342" s="51"/>
      <c r="BP2342" s="51"/>
      <c r="BQ2342" s="51"/>
      <c r="BR2342" s="51"/>
      <c r="BS2342" s="51"/>
      <c r="BT2342" s="51"/>
      <c r="BU2342" s="51"/>
      <c r="BV2342" s="51"/>
      <c r="BW2342" s="51"/>
      <c r="BX2342" s="51"/>
      <c r="BY2342" s="51"/>
      <c r="BZ2342" s="51"/>
      <c r="CA2342" s="51"/>
      <c r="CB2342" s="51"/>
      <c r="CC2342" s="51"/>
      <c r="CD2342" s="51"/>
      <c r="CE2342" s="51"/>
      <c r="CF2342" s="51"/>
      <c r="CG2342" s="51"/>
      <c r="CH2342" s="51"/>
      <c r="CI2342" s="51"/>
      <c r="CJ2342" s="51"/>
      <c r="CK2342" s="51"/>
      <c r="CL2342" s="51"/>
      <c r="CM2342" s="51"/>
      <c r="CN2342" s="51"/>
      <c r="CO2342" s="51"/>
      <c r="CP2342" s="51"/>
      <c r="CQ2342" s="51"/>
      <c r="CR2342" s="51"/>
      <c r="CS2342" s="51"/>
      <c r="CT2342" s="51"/>
      <c r="CU2342" s="51"/>
      <c r="CV2342" s="51"/>
      <c r="CW2342" s="51"/>
    </row>
    <row r="2343" spans="1:101" s="49" customFormat="1" ht="12.95">
      <c r="A2343" s="31"/>
      <c r="B2343" s="31"/>
      <c r="C2343" s="48"/>
      <c r="F2343" s="50"/>
      <c r="G2343" s="51"/>
      <c r="H2343" s="51"/>
      <c r="I2343" s="51"/>
      <c r="J2343" s="51"/>
      <c r="K2343" s="51"/>
      <c r="L2343" s="51"/>
      <c r="M2343" s="51"/>
      <c r="N2343" s="51"/>
      <c r="O2343" s="51"/>
      <c r="P2343" s="51"/>
      <c r="Q2343" s="51"/>
      <c r="R2343" s="51"/>
      <c r="S2343" s="51"/>
      <c r="T2343" s="51"/>
      <c r="U2343" s="51"/>
      <c r="V2343" s="51"/>
      <c r="W2343" s="51"/>
      <c r="X2343" s="51"/>
      <c r="Y2343" s="51"/>
      <c r="Z2343" s="51"/>
      <c r="AA2343" s="51"/>
      <c r="AB2343" s="51"/>
      <c r="AC2343" s="51"/>
      <c r="AD2343" s="51"/>
      <c r="AE2343" s="51"/>
      <c r="AF2343" s="51"/>
      <c r="AG2343" s="51"/>
      <c r="AH2343" s="51"/>
      <c r="AI2343" s="51"/>
      <c r="AJ2343" s="51"/>
      <c r="AK2343" s="51"/>
      <c r="AL2343" s="51"/>
      <c r="AM2343" s="51"/>
      <c r="AN2343" s="51"/>
      <c r="AO2343" s="51"/>
      <c r="AP2343" s="51"/>
      <c r="AQ2343" s="51"/>
      <c r="AR2343" s="51"/>
      <c r="AS2343" s="51"/>
      <c r="AT2343" s="51"/>
      <c r="AU2343" s="51"/>
      <c r="AV2343" s="51"/>
      <c r="AW2343" s="51"/>
      <c r="AX2343" s="51"/>
      <c r="AY2343" s="51"/>
      <c r="AZ2343" s="51"/>
      <c r="BA2343" s="51"/>
      <c r="BB2343" s="51"/>
      <c r="BC2343" s="51"/>
      <c r="BD2343" s="51"/>
      <c r="BE2343" s="51"/>
      <c r="BF2343" s="51"/>
      <c r="BG2343" s="51"/>
      <c r="BH2343" s="51"/>
      <c r="BI2343" s="51"/>
      <c r="BJ2343" s="51"/>
      <c r="BK2343" s="51"/>
      <c r="BL2343" s="51"/>
      <c r="BM2343" s="51"/>
      <c r="BN2343" s="51"/>
      <c r="BO2343" s="51"/>
      <c r="BP2343" s="51"/>
      <c r="BQ2343" s="51"/>
      <c r="BR2343" s="51"/>
      <c r="BS2343" s="51"/>
      <c r="BT2343" s="51"/>
      <c r="BU2343" s="51"/>
      <c r="BV2343" s="51"/>
      <c r="BW2343" s="51"/>
      <c r="BX2343" s="51"/>
      <c r="BY2343" s="51"/>
      <c r="BZ2343" s="51"/>
      <c r="CA2343" s="51"/>
      <c r="CB2343" s="51"/>
      <c r="CC2343" s="51"/>
      <c r="CD2343" s="51"/>
      <c r="CE2343" s="51"/>
      <c r="CF2343" s="51"/>
      <c r="CG2343" s="51"/>
      <c r="CH2343" s="51"/>
      <c r="CI2343" s="51"/>
      <c r="CJ2343" s="51"/>
      <c r="CK2343" s="51"/>
      <c r="CL2343" s="51"/>
      <c r="CM2343" s="51"/>
      <c r="CN2343" s="51"/>
      <c r="CO2343" s="51"/>
      <c r="CP2343" s="51"/>
      <c r="CQ2343" s="51"/>
      <c r="CR2343" s="51"/>
      <c r="CS2343" s="51"/>
      <c r="CT2343" s="51"/>
      <c r="CU2343" s="51"/>
      <c r="CV2343" s="51"/>
      <c r="CW2343" s="51"/>
    </row>
    <row r="2344" spans="1:101" s="49" customFormat="1" ht="12.95">
      <c r="A2344" s="31"/>
      <c r="B2344" s="31"/>
      <c r="C2344" s="48"/>
      <c r="F2344" s="50"/>
      <c r="G2344" s="51"/>
      <c r="H2344" s="51"/>
      <c r="I2344" s="51"/>
      <c r="J2344" s="51"/>
      <c r="K2344" s="51"/>
      <c r="L2344" s="51"/>
      <c r="M2344" s="51"/>
      <c r="N2344" s="51"/>
      <c r="O2344" s="51"/>
      <c r="P2344" s="51"/>
      <c r="Q2344" s="51"/>
      <c r="R2344" s="51"/>
      <c r="S2344" s="51"/>
      <c r="T2344" s="51"/>
      <c r="U2344" s="51"/>
      <c r="V2344" s="51"/>
      <c r="W2344" s="51"/>
      <c r="X2344" s="51"/>
      <c r="Y2344" s="51"/>
      <c r="Z2344" s="51"/>
      <c r="AA2344" s="51"/>
      <c r="AB2344" s="51"/>
      <c r="AC2344" s="51"/>
      <c r="AD2344" s="51"/>
      <c r="AE2344" s="51"/>
      <c r="AF2344" s="51"/>
      <c r="AG2344" s="51"/>
      <c r="AH2344" s="51"/>
      <c r="AI2344" s="51"/>
      <c r="AJ2344" s="51"/>
      <c r="AK2344" s="51"/>
      <c r="AL2344" s="51"/>
      <c r="AM2344" s="51"/>
      <c r="AN2344" s="51"/>
      <c r="AO2344" s="51"/>
      <c r="AP2344" s="51"/>
      <c r="AQ2344" s="51"/>
      <c r="AR2344" s="51"/>
      <c r="AS2344" s="51"/>
      <c r="AT2344" s="51"/>
      <c r="AU2344" s="51"/>
      <c r="AV2344" s="51"/>
      <c r="AW2344" s="51"/>
      <c r="AX2344" s="51"/>
      <c r="AY2344" s="51"/>
      <c r="AZ2344" s="51"/>
      <c r="BA2344" s="51"/>
      <c r="BB2344" s="51"/>
      <c r="BC2344" s="51"/>
      <c r="BD2344" s="51"/>
      <c r="BE2344" s="51"/>
      <c r="BF2344" s="51"/>
      <c r="BG2344" s="51"/>
      <c r="BH2344" s="51"/>
      <c r="BI2344" s="51"/>
      <c r="BJ2344" s="51"/>
      <c r="BK2344" s="51"/>
      <c r="BL2344" s="51"/>
      <c r="BM2344" s="51"/>
      <c r="BN2344" s="51"/>
      <c r="BO2344" s="51"/>
      <c r="BP2344" s="51"/>
      <c r="BQ2344" s="51"/>
      <c r="BR2344" s="51"/>
      <c r="BS2344" s="51"/>
      <c r="BT2344" s="51"/>
      <c r="BU2344" s="51"/>
      <c r="BV2344" s="51"/>
      <c r="BW2344" s="51"/>
      <c r="BX2344" s="51"/>
      <c r="BY2344" s="51"/>
      <c r="BZ2344" s="51"/>
      <c r="CA2344" s="51"/>
      <c r="CB2344" s="51"/>
      <c r="CC2344" s="51"/>
      <c r="CD2344" s="51"/>
      <c r="CE2344" s="51"/>
      <c r="CF2344" s="51"/>
      <c r="CG2344" s="51"/>
      <c r="CH2344" s="51"/>
      <c r="CI2344" s="51"/>
      <c r="CJ2344" s="51"/>
      <c r="CK2344" s="51"/>
      <c r="CL2344" s="51"/>
      <c r="CM2344" s="51"/>
      <c r="CN2344" s="51"/>
      <c r="CO2344" s="51"/>
      <c r="CP2344" s="51"/>
      <c r="CQ2344" s="51"/>
      <c r="CR2344" s="51"/>
      <c r="CS2344" s="51"/>
      <c r="CT2344" s="51"/>
      <c r="CU2344" s="51"/>
      <c r="CV2344" s="51"/>
      <c r="CW2344" s="51"/>
    </row>
    <row r="2345" spans="1:101" s="49" customFormat="1" ht="12.95">
      <c r="A2345" s="31"/>
      <c r="B2345" s="31"/>
      <c r="C2345" s="48"/>
      <c r="F2345" s="50"/>
      <c r="G2345" s="51"/>
      <c r="H2345" s="51"/>
      <c r="I2345" s="51"/>
      <c r="J2345" s="51"/>
      <c r="K2345" s="51"/>
      <c r="L2345" s="51"/>
      <c r="M2345" s="51"/>
      <c r="N2345" s="51"/>
      <c r="O2345" s="51"/>
      <c r="P2345" s="51"/>
      <c r="Q2345" s="51"/>
      <c r="R2345" s="51"/>
      <c r="S2345" s="51"/>
      <c r="T2345" s="51"/>
      <c r="U2345" s="51"/>
      <c r="V2345" s="51"/>
      <c r="W2345" s="51"/>
      <c r="X2345" s="51"/>
      <c r="Y2345" s="51"/>
      <c r="Z2345" s="51"/>
      <c r="AA2345" s="51"/>
      <c r="AB2345" s="51"/>
      <c r="AC2345" s="51"/>
      <c r="AD2345" s="51"/>
      <c r="AE2345" s="51"/>
      <c r="AF2345" s="51"/>
      <c r="AG2345" s="51"/>
      <c r="AH2345" s="51"/>
      <c r="AI2345" s="51"/>
      <c r="AJ2345" s="51"/>
      <c r="AK2345" s="51"/>
      <c r="AL2345" s="51"/>
      <c r="AM2345" s="51"/>
      <c r="AN2345" s="51"/>
      <c r="AO2345" s="51"/>
      <c r="AP2345" s="51"/>
      <c r="AQ2345" s="51"/>
      <c r="AR2345" s="51"/>
      <c r="AS2345" s="51"/>
      <c r="AT2345" s="51"/>
      <c r="AU2345" s="51"/>
      <c r="AV2345" s="51"/>
      <c r="AW2345" s="51"/>
      <c r="AX2345" s="51"/>
      <c r="AY2345" s="51"/>
      <c r="AZ2345" s="51"/>
      <c r="BA2345" s="51"/>
      <c r="BB2345" s="51"/>
      <c r="BC2345" s="51"/>
      <c r="BD2345" s="51"/>
      <c r="BE2345" s="51"/>
      <c r="BF2345" s="51"/>
      <c r="BG2345" s="51"/>
      <c r="BH2345" s="51"/>
      <c r="BI2345" s="51"/>
      <c r="BJ2345" s="51"/>
      <c r="BK2345" s="51"/>
      <c r="BL2345" s="51"/>
      <c r="BM2345" s="51"/>
      <c r="BN2345" s="51"/>
      <c r="BO2345" s="51"/>
      <c r="BP2345" s="51"/>
      <c r="BQ2345" s="51"/>
      <c r="BR2345" s="51"/>
      <c r="BS2345" s="51"/>
      <c r="BT2345" s="51"/>
      <c r="BU2345" s="51"/>
      <c r="BV2345" s="51"/>
      <c r="BW2345" s="51"/>
      <c r="BX2345" s="51"/>
      <c r="BY2345" s="51"/>
      <c r="BZ2345" s="51"/>
      <c r="CA2345" s="51"/>
      <c r="CB2345" s="51"/>
      <c r="CC2345" s="51"/>
      <c r="CD2345" s="51"/>
      <c r="CE2345" s="51"/>
      <c r="CF2345" s="51"/>
      <c r="CG2345" s="51"/>
      <c r="CH2345" s="51"/>
      <c r="CI2345" s="51"/>
      <c r="CJ2345" s="51"/>
      <c r="CK2345" s="51"/>
      <c r="CL2345" s="51"/>
      <c r="CM2345" s="51"/>
      <c r="CN2345" s="51"/>
      <c r="CO2345" s="51"/>
      <c r="CP2345" s="51"/>
      <c r="CQ2345" s="51"/>
      <c r="CR2345" s="51"/>
      <c r="CS2345" s="51"/>
      <c r="CT2345" s="51"/>
      <c r="CU2345" s="51"/>
      <c r="CV2345" s="51"/>
      <c r="CW2345" s="51"/>
    </row>
    <row r="2346" spans="1:101" s="49" customFormat="1" ht="12.95">
      <c r="A2346" s="31"/>
      <c r="B2346" s="31"/>
      <c r="C2346" s="48"/>
      <c r="F2346" s="50"/>
      <c r="G2346" s="51"/>
      <c r="H2346" s="51"/>
      <c r="I2346" s="51"/>
      <c r="J2346" s="51"/>
      <c r="K2346" s="51"/>
      <c r="L2346" s="51"/>
      <c r="M2346" s="51"/>
      <c r="N2346" s="51"/>
      <c r="O2346" s="51"/>
      <c r="P2346" s="51"/>
      <c r="Q2346" s="51"/>
      <c r="R2346" s="51"/>
      <c r="S2346" s="51"/>
      <c r="T2346" s="51"/>
      <c r="U2346" s="51"/>
      <c r="V2346" s="51"/>
      <c r="W2346" s="51"/>
      <c r="X2346" s="51"/>
      <c r="Y2346" s="51"/>
      <c r="Z2346" s="51"/>
      <c r="AA2346" s="51"/>
      <c r="AB2346" s="51"/>
      <c r="AC2346" s="51"/>
      <c r="AD2346" s="51"/>
      <c r="AE2346" s="51"/>
      <c r="AF2346" s="51"/>
      <c r="AG2346" s="51"/>
      <c r="AH2346" s="51"/>
      <c r="AI2346" s="51"/>
      <c r="AJ2346" s="51"/>
      <c r="AK2346" s="51"/>
      <c r="AL2346" s="51"/>
      <c r="AM2346" s="51"/>
      <c r="AN2346" s="51"/>
      <c r="AO2346" s="51"/>
      <c r="AP2346" s="51"/>
      <c r="AQ2346" s="51"/>
      <c r="AR2346" s="51"/>
      <c r="AS2346" s="51"/>
      <c r="AT2346" s="51"/>
      <c r="AU2346" s="51"/>
      <c r="AV2346" s="51"/>
      <c r="AW2346" s="51"/>
      <c r="AX2346" s="51"/>
      <c r="AY2346" s="51"/>
      <c r="AZ2346" s="51"/>
      <c r="BA2346" s="51"/>
      <c r="BB2346" s="51"/>
      <c r="BC2346" s="51"/>
      <c r="BD2346" s="51"/>
      <c r="BE2346" s="51"/>
      <c r="BF2346" s="51"/>
      <c r="BG2346" s="51"/>
      <c r="BH2346" s="51"/>
      <c r="BI2346" s="51"/>
      <c r="BJ2346" s="51"/>
      <c r="BK2346" s="51"/>
      <c r="BL2346" s="51"/>
      <c r="BM2346" s="51"/>
      <c r="BN2346" s="51"/>
      <c r="BO2346" s="51"/>
      <c r="BP2346" s="51"/>
      <c r="BQ2346" s="51"/>
      <c r="BR2346" s="51"/>
      <c r="BS2346" s="51"/>
      <c r="BT2346" s="51"/>
      <c r="BU2346" s="51"/>
      <c r="BV2346" s="51"/>
      <c r="BW2346" s="51"/>
      <c r="BX2346" s="51"/>
      <c r="BY2346" s="51"/>
      <c r="BZ2346" s="51"/>
      <c r="CA2346" s="51"/>
      <c r="CB2346" s="51"/>
      <c r="CC2346" s="51"/>
      <c r="CD2346" s="51"/>
      <c r="CE2346" s="51"/>
      <c r="CF2346" s="51"/>
      <c r="CG2346" s="51"/>
      <c r="CH2346" s="51"/>
      <c r="CI2346" s="51"/>
      <c r="CJ2346" s="51"/>
      <c r="CK2346" s="51"/>
      <c r="CL2346" s="51"/>
      <c r="CM2346" s="51"/>
      <c r="CN2346" s="51"/>
      <c r="CO2346" s="51"/>
      <c r="CP2346" s="51"/>
      <c r="CQ2346" s="51"/>
      <c r="CR2346" s="51"/>
      <c r="CS2346" s="51"/>
      <c r="CT2346" s="51"/>
      <c r="CU2346" s="51"/>
      <c r="CV2346" s="51"/>
      <c r="CW2346" s="51"/>
    </row>
    <row r="2347" spans="1:101" s="49" customFormat="1" ht="12.95">
      <c r="A2347" s="31"/>
      <c r="B2347" s="31"/>
      <c r="C2347" s="48"/>
      <c r="F2347" s="50"/>
      <c r="G2347" s="51"/>
      <c r="H2347" s="51"/>
      <c r="I2347" s="51"/>
      <c r="J2347" s="51"/>
      <c r="K2347" s="51"/>
      <c r="L2347" s="51"/>
      <c r="M2347" s="51"/>
      <c r="N2347" s="51"/>
      <c r="O2347" s="51"/>
      <c r="P2347" s="51"/>
      <c r="Q2347" s="51"/>
      <c r="R2347" s="51"/>
      <c r="S2347" s="51"/>
      <c r="T2347" s="51"/>
      <c r="U2347" s="51"/>
      <c r="V2347" s="51"/>
      <c r="W2347" s="51"/>
      <c r="X2347" s="51"/>
      <c r="Y2347" s="51"/>
      <c r="Z2347" s="51"/>
      <c r="AA2347" s="51"/>
      <c r="AB2347" s="51"/>
      <c r="AC2347" s="51"/>
      <c r="AD2347" s="51"/>
      <c r="AE2347" s="51"/>
      <c r="AF2347" s="51"/>
      <c r="AG2347" s="51"/>
      <c r="AH2347" s="51"/>
      <c r="AI2347" s="51"/>
      <c r="AJ2347" s="51"/>
      <c r="AK2347" s="51"/>
      <c r="AL2347" s="51"/>
      <c r="AM2347" s="51"/>
      <c r="AN2347" s="51"/>
      <c r="AO2347" s="51"/>
      <c r="AP2347" s="51"/>
      <c r="AQ2347" s="51"/>
      <c r="AR2347" s="51"/>
      <c r="AS2347" s="51"/>
      <c r="AT2347" s="51"/>
      <c r="AU2347" s="51"/>
      <c r="AV2347" s="51"/>
      <c r="AW2347" s="51"/>
      <c r="AX2347" s="51"/>
      <c r="AY2347" s="51"/>
      <c r="AZ2347" s="51"/>
      <c r="BA2347" s="51"/>
      <c r="BB2347" s="51"/>
      <c r="BC2347" s="51"/>
      <c r="BD2347" s="51"/>
      <c r="BE2347" s="51"/>
      <c r="BF2347" s="51"/>
      <c r="BG2347" s="51"/>
      <c r="BH2347" s="51"/>
      <c r="BI2347" s="51"/>
      <c r="BJ2347" s="51"/>
      <c r="BK2347" s="51"/>
      <c r="BL2347" s="51"/>
      <c r="BM2347" s="51"/>
      <c r="BN2347" s="51"/>
      <c r="BO2347" s="51"/>
      <c r="BP2347" s="51"/>
      <c r="BQ2347" s="51"/>
      <c r="BR2347" s="51"/>
      <c r="BS2347" s="51"/>
      <c r="BT2347" s="51"/>
      <c r="BU2347" s="51"/>
      <c r="BV2347" s="51"/>
      <c r="BW2347" s="51"/>
      <c r="BX2347" s="51"/>
      <c r="BY2347" s="51"/>
      <c r="BZ2347" s="51"/>
      <c r="CA2347" s="51"/>
      <c r="CB2347" s="51"/>
      <c r="CC2347" s="51"/>
      <c r="CD2347" s="51"/>
      <c r="CE2347" s="51"/>
      <c r="CF2347" s="51"/>
      <c r="CG2347" s="51"/>
      <c r="CH2347" s="51"/>
      <c r="CI2347" s="51"/>
      <c r="CJ2347" s="51"/>
      <c r="CK2347" s="51"/>
      <c r="CL2347" s="51"/>
      <c r="CM2347" s="51"/>
      <c r="CN2347" s="51"/>
      <c r="CO2347" s="51"/>
      <c r="CP2347" s="51"/>
      <c r="CQ2347" s="51"/>
      <c r="CR2347" s="51"/>
      <c r="CS2347" s="51"/>
      <c r="CT2347" s="51"/>
      <c r="CU2347" s="51"/>
      <c r="CV2347" s="51"/>
      <c r="CW2347" s="51"/>
    </row>
    <row r="2348" spans="1:101" s="49" customFormat="1" ht="12.95">
      <c r="A2348" s="31"/>
      <c r="B2348" s="31"/>
      <c r="C2348" s="48"/>
      <c r="F2348" s="50"/>
      <c r="G2348" s="51"/>
      <c r="H2348" s="51"/>
      <c r="I2348" s="51"/>
      <c r="J2348" s="51"/>
      <c r="K2348" s="51"/>
      <c r="L2348" s="51"/>
      <c r="M2348" s="51"/>
      <c r="N2348" s="51"/>
      <c r="O2348" s="51"/>
      <c r="P2348" s="51"/>
      <c r="Q2348" s="51"/>
      <c r="R2348" s="51"/>
      <c r="S2348" s="51"/>
      <c r="T2348" s="51"/>
      <c r="U2348" s="51"/>
      <c r="V2348" s="51"/>
      <c r="W2348" s="51"/>
      <c r="X2348" s="51"/>
      <c r="Y2348" s="51"/>
      <c r="Z2348" s="51"/>
      <c r="AA2348" s="51"/>
      <c r="AB2348" s="51"/>
      <c r="AC2348" s="51"/>
      <c r="AD2348" s="51"/>
      <c r="AE2348" s="51"/>
      <c r="AF2348" s="51"/>
      <c r="AG2348" s="51"/>
      <c r="AH2348" s="51"/>
      <c r="AI2348" s="51"/>
      <c r="AJ2348" s="51"/>
      <c r="AK2348" s="51"/>
      <c r="AL2348" s="51"/>
      <c r="AM2348" s="51"/>
      <c r="AN2348" s="51"/>
      <c r="AO2348" s="51"/>
      <c r="AP2348" s="51"/>
      <c r="AQ2348" s="51"/>
      <c r="AR2348" s="51"/>
      <c r="AS2348" s="51"/>
      <c r="AT2348" s="51"/>
      <c r="AU2348" s="51"/>
      <c r="AV2348" s="51"/>
      <c r="AW2348" s="51"/>
      <c r="AX2348" s="51"/>
      <c r="AY2348" s="51"/>
      <c r="AZ2348" s="51"/>
      <c r="BA2348" s="51"/>
      <c r="BB2348" s="51"/>
      <c r="BC2348" s="51"/>
      <c r="BD2348" s="51"/>
      <c r="BE2348" s="51"/>
      <c r="BF2348" s="51"/>
      <c r="BG2348" s="51"/>
      <c r="BH2348" s="51"/>
      <c r="BI2348" s="51"/>
      <c r="BJ2348" s="51"/>
      <c r="BK2348" s="51"/>
      <c r="BL2348" s="51"/>
      <c r="BM2348" s="51"/>
      <c r="BN2348" s="51"/>
      <c r="BO2348" s="51"/>
      <c r="BP2348" s="51"/>
      <c r="BQ2348" s="51"/>
      <c r="BR2348" s="51"/>
      <c r="BS2348" s="51"/>
      <c r="BT2348" s="51"/>
      <c r="BU2348" s="51"/>
      <c r="BV2348" s="51"/>
      <c r="BW2348" s="51"/>
      <c r="BX2348" s="51"/>
      <c r="BY2348" s="51"/>
      <c r="BZ2348" s="51"/>
      <c r="CA2348" s="51"/>
      <c r="CB2348" s="51"/>
      <c r="CC2348" s="51"/>
      <c r="CD2348" s="51"/>
      <c r="CE2348" s="51"/>
      <c r="CF2348" s="51"/>
      <c r="CG2348" s="51"/>
      <c r="CH2348" s="51"/>
      <c r="CI2348" s="51"/>
      <c r="CJ2348" s="51"/>
      <c r="CK2348" s="51"/>
      <c r="CL2348" s="51"/>
      <c r="CM2348" s="51"/>
      <c r="CN2348" s="51"/>
      <c r="CO2348" s="51"/>
      <c r="CP2348" s="51"/>
      <c r="CQ2348" s="51"/>
      <c r="CR2348" s="51"/>
      <c r="CS2348" s="51"/>
      <c r="CT2348" s="51"/>
      <c r="CU2348" s="51"/>
      <c r="CV2348" s="51"/>
      <c r="CW2348" s="51"/>
    </row>
    <row r="2349" spans="1:101" s="49" customFormat="1" ht="12.95">
      <c r="A2349" s="31"/>
      <c r="B2349" s="31"/>
      <c r="C2349" s="48"/>
      <c r="F2349" s="50"/>
      <c r="G2349" s="51"/>
      <c r="H2349" s="51"/>
      <c r="I2349" s="51"/>
      <c r="J2349" s="51"/>
      <c r="K2349" s="51"/>
      <c r="L2349" s="51"/>
      <c r="M2349" s="51"/>
      <c r="N2349" s="51"/>
      <c r="O2349" s="51"/>
      <c r="P2349" s="51"/>
      <c r="Q2349" s="51"/>
      <c r="R2349" s="51"/>
      <c r="S2349" s="51"/>
      <c r="T2349" s="51"/>
      <c r="U2349" s="51"/>
      <c r="V2349" s="51"/>
      <c r="W2349" s="51"/>
      <c r="X2349" s="51"/>
      <c r="Y2349" s="51"/>
      <c r="Z2349" s="51"/>
      <c r="AA2349" s="51"/>
      <c r="AB2349" s="51"/>
      <c r="AC2349" s="51"/>
      <c r="AD2349" s="51"/>
      <c r="AE2349" s="51"/>
      <c r="AF2349" s="51"/>
      <c r="AG2349" s="51"/>
      <c r="AH2349" s="51"/>
      <c r="AI2349" s="51"/>
      <c r="AJ2349" s="51"/>
      <c r="AK2349" s="51"/>
      <c r="AL2349" s="51"/>
      <c r="AM2349" s="51"/>
      <c r="AN2349" s="51"/>
      <c r="AO2349" s="51"/>
      <c r="AP2349" s="51"/>
      <c r="AQ2349" s="51"/>
      <c r="AR2349" s="51"/>
      <c r="AS2349" s="51"/>
      <c r="AT2349" s="51"/>
      <c r="AU2349" s="51"/>
      <c r="AV2349" s="51"/>
      <c r="AW2349" s="51"/>
      <c r="AX2349" s="51"/>
      <c r="AY2349" s="51"/>
      <c r="AZ2349" s="51"/>
      <c r="BA2349" s="51"/>
      <c r="BB2349" s="51"/>
      <c r="BC2349" s="51"/>
      <c r="BD2349" s="51"/>
      <c r="BE2349" s="51"/>
      <c r="BF2349" s="51"/>
      <c r="BG2349" s="51"/>
      <c r="BH2349" s="51"/>
      <c r="BI2349" s="51"/>
      <c r="BJ2349" s="51"/>
      <c r="BK2349" s="51"/>
      <c r="BL2349" s="51"/>
      <c r="BM2349" s="51"/>
      <c r="BN2349" s="51"/>
      <c r="BO2349" s="51"/>
      <c r="BP2349" s="51"/>
      <c r="BQ2349" s="51"/>
      <c r="BR2349" s="51"/>
      <c r="BS2349" s="51"/>
      <c r="BT2349" s="51"/>
      <c r="BU2349" s="51"/>
      <c r="BV2349" s="51"/>
      <c r="BW2349" s="51"/>
      <c r="BX2349" s="51"/>
      <c r="BY2349" s="51"/>
      <c r="BZ2349" s="51"/>
      <c r="CA2349" s="51"/>
      <c r="CB2349" s="51"/>
      <c r="CC2349" s="51"/>
      <c r="CD2349" s="51"/>
      <c r="CE2349" s="51"/>
      <c r="CF2349" s="51"/>
      <c r="CG2349" s="51"/>
      <c r="CH2349" s="51"/>
      <c r="CI2349" s="51"/>
      <c r="CJ2349" s="51"/>
      <c r="CK2349" s="51"/>
      <c r="CL2349" s="51"/>
      <c r="CM2349" s="51"/>
      <c r="CN2349" s="51"/>
      <c r="CO2349" s="51"/>
      <c r="CP2349" s="51"/>
      <c r="CQ2349" s="51"/>
      <c r="CR2349" s="51"/>
      <c r="CS2349" s="51"/>
      <c r="CT2349" s="51"/>
      <c r="CU2349" s="51"/>
      <c r="CV2349" s="51"/>
      <c r="CW2349" s="51"/>
    </row>
    <row r="2350" spans="1:101" s="49" customFormat="1" ht="12.95">
      <c r="A2350" s="31"/>
      <c r="B2350" s="31"/>
      <c r="C2350" s="48"/>
      <c r="F2350" s="50"/>
      <c r="G2350" s="51"/>
      <c r="H2350" s="51"/>
      <c r="I2350" s="51"/>
      <c r="J2350" s="51"/>
      <c r="K2350" s="51"/>
      <c r="L2350" s="51"/>
      <c r="M2350" s="51"/>
      <c r="N2350" s="51"/>
      <c r="O2350" s="51"/>
      <c r="P2350" s="51"/>
      <c r="Q2350" s="51"/>
      <c r="R2350" s="51"/>
      <c r="S2350" s="51"/>
      <c r="T2350" s="51"/>
      <c r="U2350" s="51"/>
      <c r="V2350" s="51"/>
      <c r="W2350" s="51"/>
      <c r="X2350" s="51"/>
      <c r="Y2350" s="51"/>
      <c r="Z2350" s="51"/>
      <c r="AA2350" s="51"/>
      <c r="AB2350" s="51"/>
      <c r="AC2350" s="51"/>
      <c r="AD2350" s="51"/>
      <c r="AE2350" s="51"/>
      <c r="AF2350" s="51"/>
      <c r="AG2350" s="51"/>
      <c r="AH2350" s="51"/>
      <c r="AI2350" s="51"/>
      <c r="AJ2350" s="51"/>
      <c r="AK2350" s="51"/>
      <c r="AL2350" s="51"/>
      <c r="AM2350" s="51"/>
      <c r="AN2350" s="51"/>
      <c r="AO2350" s="51"/>
      <c r="AP2350" s="51"/>
      <c r="AQ2350" s="51"/>
      <c r="AR2350" s="51"/>
      <c r="AS2350" s="51"/>
      <c r="AT2350" s="51"/>
      <c r="AU2350" s="51"/>
      <c r="AV2350" s="51"/>
      <c r="AW2350" s="51"/>
      <c r="AX2350" s="51"/>
      <c r="AY2350" s="51"/>
      <c r="AZ2350" s="51"/>
      <c r="BA2350" s="51"/>
      <c r="BB2350" s="51"/>
      <c r="BC2350" s="51"/>
      <c r="BD2350" s="51"/>
      <c r="BE2350" s="51"/>
      <c r="BF2350" s="51"/>
      <c r="BG2350" s="51"/>
      <c r="BH2350" s="51"/>
      <c r="BI2350" s="51"/>
      <c r="BJ2350" s="51"/>
      <c r="BK2350" s="51"/>
      <c r="BL2350" s="51"/>
      <c r="BM2350" s="51"/>
      <c r="BN2350" s="51"/>
      <c r="BO2350" s="51"/>
      <c r="BP2350" s="51"/>
      <c r="BQ2350" s="51"/>
      <c r="BR2350" s="51"/>
      <c r="BS2350" s="51"/>
      <c r="BT2350" s="51"/>
      <c r="BU2350" s="51"/>
      <c r="BV2350" s="51"/>
      <c r="BW2350" s="51"/>
      <c r="BX2350" s="51"/>
      <c r="BY2350" s="51"/>
      <c r="BZ2350" s="51"/>
      <c r="CA2350" s="51"/>
      <c r="CB2350" s="51"/>
      <c r="CC2350" s="51"/>
      <c r="CD2350" s="51"/>
      <c r="CE2350" s="51"/>
      <c r="CF2350" s="51"/>
      <c r="CG2350" s="51"/>
      <c r="CH2350" s="51"/>
      <c r="CI2350" s="51"/>
      <c r="CJ2350" s="51"/>
      <c r="CK2350" s="51"/>
      <c r="CL2350" s="51"/>
      <c r="CM2350" s="51"/>
      <c r="CN2350" s="51"/>
      <c r="CO2350" s="51"/>
      <c r="CP2350" s="51"/>
      <c r="CQ2350" s="51"/>
      <c r="CR2350" s="51"/>
      <c r="CS2350" s="51"/>
      <c r="CT2350" s="51"/>
      <c r="CU2350" s="51"/>
      <c r="CV2350" s="51"/>
      <c r="CW2350" s="51"/>
    </row>
    <row r="2351" spans="1:101" s="49" customFormat="1" ht="12.95">
      <c r="A2351" s="31"/>
      <c r="B2351" s="31"/>
      <c r="C2351" s="48"/>
      <c r="F2351" s="50"/>
      <c r="G2351" s="51"/>
      <c r="H2351" s="51"/>
      <c r="I2351" s="51"/>
      <c r="J2351" s="51"/>
      <c r="K2351" s="51"/>
      <c r="L2351" s="51"/>
      <c r="M2351" s="51"/>
      <c r="N2351" s="51"/>
      <c r="O2351" s="51"/>
      <c r="P2351" s="51"/>
      <c r="Q2351" s="51"/>
      <c r="R2351" s="51"/>
      <c r="S2351" s="51"/>
      <c r="T2351" s="51"/>
      <c r="U2351" s="51"/>
      <c r="V2351" s="51"/>
      <c r="W2351" s="51"/>
      <c r="X2351" s="51"/>
      <c r="Y2351" s="51"/>
      <c r="Z2351" s="51"/>
      <c r="AA2351" s="51"/>
      <c r="AB2351" s="51"/>
      <c r="AC2351" s="51"/>
      <c r="AD2351" s="51"/>
      <c r="AE2351" s="51"/>
      <c r="AF2351" s="51"/>
      <c r="AG2351" s="51"/>
      <c r="AH2351" s="51"/>
      <c r="AI2351" s="51"/>
      <c r="AJ2351" s="51"/>
      <c r="AK2351" s="51"/>
      <c r="AL2351" s="51"/>
      <c r="AM2351" s="51"/>
      <c r="AN2351" s="51"/>
      <c r="AO2351" s="51"/>
      <c r="AP2351" s="51"/>
      <c r="AQ2351" s="51"/>
      <c r="AR2351" s="51"/>
      <c r="AS2351" s="51"/>
      <c r="AT2351" s="51"/>
      <c r="AU2351" s="51"/>
      <c r="AV2351" s="51"/>
      <c r="AW2351" s="51"/>
      <c r="AX2351" s="51"/>
      <c r="AY2351" s="51"/>
      <c r="AZ2351" s="51"/>
      <c r="BA2351" s="51"/>
      <c r="BB2351" s="51"/>
      <c r="BC2351" s="51"/>
      <c r="BD2351" s="51"/>
      <c r="BE2351" s="51"/>
      <c r="BF2351" s="51"/>
      <c r="BG2351" s="51"/>
      <c r="BH2351" s="51"/>
      <c r="BI2351" s="51"/>
      <c r="BJ2351" s="51"/>
      <c r="BK2351" s="51"/>
      <c r="BL2351" s="51"/>
      <c r="BM2351" s="51"/>
      <c r="BN2351" s="51"/>
      <c r="BO2351" s="51"/>
      <c r="BP2351" s="51"/>
      <c r="BQ2351" s="51"/>
      <c r="BR2351" s="51"/>
      <c r="BS2351" s="51"/>
      <c r="BT2351" s="51"/>
      <c r="BU2351" s="51"/>
      <c r="BV2351" s="51"/>
      <c r="BW2351" s="51"/>
      <c r="BX2351" s="51"/>
      <c r="BY2351" s="51"/>
      <c r="BZ2351" s="51"/>
      <c r="CA2351" s="51"/>
      <c r="CB2351" s="51"/>
      <c r="CC2351" s="51"/>
      <c r="CD2351" s="51"/>
      <c r="CE2351" s="51"/>
      <c r="CF2351" s="51"/>
      <c r="CG2351" s="51"/>
      <c r="CH2351" s="51"/>
      <c r="CI2351" s="51"/>
      <c r="CJ2351" s="51"/>
      <c r="CK2351" s="51"/>
      <c r="CL2351" s="51"/>
      <c r="CM2351" s="51"/>
      <c r="CN2351" s="51"/>
      <c r="CO2351" s="51"/>
      <c r="CP2351" s="51"/>
      <c r="CQ2351" s="51"/>
      <c r="CR2351" s="51"/>
      <c r="CS2351" s="51"/>
      <c r="CT2351" s="51"/>
      <c r="CU2351" s="51"/>
      <c r="CV2351" s="51"/>
      <c r="CW2351" s="51"/>
    </row>
    <row r="2352" spans="1:101" s="49" customFormat="1" ht="12.95">
      <c r="A2352" s="31"/>
      <c r="B2352" s="31"/>
      <c r="C2352" s="48"/>
      <c r="F2352" s="50"/>
      <c r="G2352" s="51"/>
      <c r="H2352" s="51"/>
      <c r="I2352" s="51"/>
      <c r="J2352" s="51"/>
      <c r="K2352" s="51"/>
      <c r="L2352" s="51"/>
      <c r="M2352" s="51"/>
      <c r="N2352" s="51"/>
      <c r="O2352" s="51"/>
      <c r="P2352" s="51"/>
      <c r="Q2352" s="51"/>
      <c r="R2352" s="51"/>
      <c r="S2352" s="51"/>
      <c r="T2352" s="51"/>
      <c r="U2352" s="51"/>
      <c r="V2352" s="51"/>
      <c r="W2352" s="51"/>
      <c r="X2352" s="51"/>
      <c r="Y2352" s="51"/>
      <c r="Z2352" s="51"/>
      <c r="AA2352" s="51"/>
      <c r="AB2352" s="51"/>
      <c r="AC2352" s="51"/>
      <c r="AD2352" s="51"/>
      <c r="AE2352" s="51"/>
      <c r="AF2352" s="51"/>
      <c r="AG2352" s="51"/>
      <c r="AH2352" s="51"/>
      <c r="AI2352" s="51"/>
      <c r="AJ2352" s="51"/>
      <c r="AK2352" s="51"/>
      <c r="AL2352" s="51"/>
      <c r="AM2352" s="51"/>
      <c r="AN2352" s="51"/>
      <c r="AO2352" s="51"/>
      <c r="AP2352" s="51"/>
      <c r="AQ2352" s="51"/>
      <c r="AR2352" s="51"/>
      <c r="AS2352" s="51"/>
      <c r="AT2352" s="51"/>
      <c r="AU2352" s="51"/>
      <c r="AV2352" s="51"/>
      <c r="AW2352" s="51"/>
      <c r="AX2352" s="51"/>
      <c r="AY2352" s="51"/>
      <c r="AZ2352" s="51"/>
      <c r="BA2352" s="51"/>
      <c r="BB2352" s="51"/>
      <c r="BC2352" s="51"/>
      <c r="BD2352" s="51"/>
      <c r="BE2352" s="51"/>
      <c r="BF2352" s="51"/>
      <c r="BG2352" s="51"/>
      <c r="BH2352" s="51"/>
      <c r="BI2352" s="51"/>
      <c r="BJ2352" s="51"/>
      <c r="BK2352" s="51"/>
      <c r="BL2352" s="51"/>
      <c r="BM2352" s="51"/>
      <c r="BN2352" s="51"/>
      <c r="BO2352" s="51"/>
      <c r="BP2352" s="51"/>
      <c r="BQ2352" s="51"/>
      <c r="BR2352" s="51"/>
      <c r="BS2352" s="51"/>
      <c r="BT2352" s="51"/>
      <c r="BU2352" s="51"/>
      <c r="BV2352" s="51"/>
      <c r="BW2352" s="51"/>
      <c r="BX2352" s="51"/>
      <c r="BY2352" s="51"/>
      <c r="BZ2352" s="51"/>
      <c r="CA2352" s="51"/>
      <c r="CB2352" s="51"/>
      <c r="CC2352" s="51"/>
      <c r="CD2352" s="51"/>
      <c r="CE2352" s="51"/>
      <c r="CF2352" s="51"/>
      <c r="CG2352" s="51"/>
      <c r="CH2352" s="51"/>
      <c r="CI2352" s="51"/>
      <c r="CJ2352" s="51"/>
      <c r="CK2352" s="51"/>
      <c r="CL2352" s="51"/>
      <c r="CM2352" s="51"/>
      <c r="CN2352" s="51"/>
      <c r="CO2352" s="51"/>
      <c r="CP2352" s="51"/>
      <c r="CQ2352" s="51"/>
      <c r="CR2352" s="51"/>
      <c r="CS2352" s="51"/>
      <c r="CT2352" s="51"/>
      <c r="CU2352" s="51"/>
      <c r="CV2352" s="51"/>
      <c r="CW2352" s="51"/>
    </row>
    <row r="2353" spans="1:101" s="49" customFormat="1" ht="12.95">
      <c r="A2353" s="31"/>
      <c r="B2353" s="31"/>
      <c r="C2353" s="48"/>
      <c r="F2353" s="50"/>
      <c r="G2353" s="51"/>
      <c r="H2353" s="51"/>
      <c r="I2353" s="51"/>
      <c r="J2353" s="51"/>
      <c r="K2353" s="51"/>
      <c r="L2353" s="51"/>
      <c r="M2353" s="51"/>
      <c r="N2353" s="51"/>
      <c r="O2353" s="51"/>
      <c r="P2353" s="51"/>
      <c r="Q2353" s="51"/>
      <c r="R2353" s="51"/>
      <c r="S2353" s="51"/>
      <c r="T2353" s="51"/>
      <c r="U2353" s="51"/>
      <c r="V2353" s="51"/>
      <c r="W2353" s="51"/>
      <c r="X2353" s="51"/>
      <c r="Y2353" s="51"/>
      <c r="Z2353" s="51"/>
      <c r="AA2353" s="51"/>
      <c r="AB2353" s="51"/>
      <c r="AC2353" s="51"/>
      <c r="AD2353" s="51"/>
      <c r="AE2353" s="51"/>
      <c r="AF2353" s="51"/>
      <c r="AG2353" s="51"/>
      <c r="AH2353" s="51"/>
      <c r="AI2353" s="51"/>
      <c r="AJ2353" s="51"/>
      <c r="AK2353" s="51"/>
      <c r="AL2353" s="51"/>
      <c r="AM2353" s="51"/>
      <c r="AN2353" s="51"/>
      <c r="AO2353" s="51"/>
      <c r="AP2353" s="51"/>
      <c r="AQ2353" s="51"/>
      <c r="AR2353" s="51"/>
      <c r="AS2353" s="51"/>
      <c r="AT2353" s="51"/>
      <c r="AU2353" s="51"/>
      <c r="AV2353" s="51"/>
      <c r="AW2353" s="51"/>
      <c r="AX2353" s="51"/>
      <c r="AY2353" s="51"/>
      <c r="AZ2353" s="51"/>
      <c r="BA2353" s="51"/>
      <c r="BB2353" s="51"/>
      <c r="BC2353" s="51"/>
      <c r="BD2353" s="51"/>
      <c r="BE2353" s="51"/>
      <c r="BF2353" s="51"/>
      <c r="BG2353" s="51"/>
      <c r="BH2353" s="51"/>
      <c r="BI2353" s="51"/>
      <c r="BJ2353" s="51"/>
      <c r="BK2353" s="51"/>
      <c r="BL2353" s="51"/>
      <c r="BM2353" s="51"/>
      <c r="BN2353" s="51"/>
      <c r="BO2353" s="51"/>
      <c r="BP2353" s="51"/>
      <c r="BQ2353" s="51"/>
      <c r="BR2353" s="51"/>
      <c r="BS2353" s="51"/>
      <c r="BT2353" s="51"/>
      <c r="BU2353" s="51"/>
      <c r="BV2353" s="51"/>
      <c r="BW2353" s="51"/>
      <c r="BX2353" s="51"/>
      <c r="BY2353" s="51"/>
      <c r="BZ2353" s="51"/>
      <c r="CA2353" s="51"/>
      <c r="CB2353" s="51"/>
      <c r="CC2353" s="51"/>
      <c r="CD2353" s="51"/>
      <c r="CE2353" s="51"/>
      <c r="CF2353" s="51"/>
      <c r="CG2353" s="51"/>
      <c r="CH2353" s="51"/>
      <c r="CI2353" s="51"/>
      <c r="CJ2353" s="51"/>
      <c r="CK2353" s="51"/>
      <c r="CL2353" s="51"/>
      <c r="CM2353" s="51"/>
      <c r="CN2353" s="51"/>
      <c r="CO2353" s="51"/>
      <c r="CP2353" s="51"/>
      <c r="CQ2353" s="51"/>
      <c r="CR2353" s="51"/>
      <c r="CS2353" s="51"/>
      <c r="CT2353" s="51"/>
      <c r="CU2353" s="51"/>
      <c r="CV2353" s="51"/>
      <c r="CW2353" s="51"/>
    </row>
    <row r="2354" spans="1:101" s="49" customFormat="1" ht="12.95">
      <c r="A2354" s="31"/>
      <c r="B2354" s="31"/>
      <c r="C2354" s="48"/>
      <c r="F2354" s="50"/>
      <c r="G2354" s="51"/>
      <c r="H2354" s="51"/>
      <c r="I2354" s="51"/>
      <c r="J2354" s="51"/>
      <c r="K2354" s="51"/>
      <c r="L2354" s="51"/>
      <c r="M2354" s="51"/>
      <c r="N2354" s="51"/>
      <c r="O2354" s="51"/>
      <c r="P2354" s="51"/>
      <c r="Q2354" s="51"/>
      <c r="R2354" s="51"/>
      <c r="S2354" s="51"/>
      <c r="T2354" s="51"/>
      <c r="U2354" s="51"/>
      <c r="V2354" s="51"/>
      <c r="W2354" s="51"/>
      <c r="X2354" s="51"/>
      <c r="Y2354" s="51"/>
      <c r="Z2354" s="51"/>
      <c r="AA2354" s="51"/>
      <c r="AB2354" s="51"/>
      <c r="AC2354" s="51"/>
      <c r="AD2354" s="51"/>
      <c r="AE2354" s="51"/>
      <c r="AF2354" s="51"/>
      <c r="AG2354" s="51"/>
      <c r="AH2354" s="51"/>
      <c r="AI2354" s="51"/>
      <c r="AJ2354" s="51"/>
      <c r="AK2354" s="51"/>
      <c r="AL2354" s="51"/>
      <c r="AM2354" s="51"/>
      <c r="AN2354" s="51"/>
      <c r="AO2354" s="51"/>
      <c r="AP2354" s="51"/>
      <c r="AQ2354" s="51"/>
      <c r="AR2354" s="51"/>
      <c r="AS2354" s="51"/>
      <c r="AT2354" s="51"/>
      <c r="AU2354" s="51"/>
      <c r="AV2354" s="51"/>
      <c r="AW2354" s="51"/>
      <c r="AX2354" s="51"/>
      <c r="AY2354" s="51"/>
      <c r="AZ2354" s="51"/>
      <c r="BA2354" s="51"/>
      <c r="BB2354" s="51"/>
      <c r="BC2354" s="51"/>
      <c r="BD2354" s="51"/>
      <c r="BE2354" s="51"/>
      <c r="BF2354" s="51"/>
      <c r="BG2354" s="51"/>
      <c r="BH2354" s="51"/>
      <c r="BI2354" s="51"/>
      <c r="BJ2354" s="51"/>
      <c r="BK2354" s="51"/>
      <c r="BL2354" s="51"/>
      <c r="BM2354" s="51"/>
      <c r="BN2354" s="51"/>
      <c r="BO2354" s="51"/>
      <c r="BP2354" s="51"/>
      <c r="BQ2354" s="51"/>
      <c r="BR2354" s="51"/>
      <c r="BS2354" s="51"/>
      <c r="BT2354" s="51"/>
      <c r="BU2354" s="51"/>
      <c r="BV2354" s="51"/>
      <c r="BW2354" s="51"/>
      <c r="BX2354" s="51"/>
      <c r="BY2354" s="51"/>
      <c r="BZ2354" s="51"/>
      <c r="CA2354" s="51"/>
      <c r="CB2354" s="51"/>
      <c r="CC2354" s="51"/>
      <c r="CD2354" s="51"/>
      <c r="CE2354" s="51"/>
      <c r="CF2354" s="51"/>
      <c r="CG2354" s="51"/>
      <c r="CH2354" s="51"/>
      <c r="CI2354" s="51"/>
      <c r="CJ2354" s="51"/>
      <c r="CK2354" s="51"/>
      <c r="CL2354" s="51"/>
      <c r="CM2354" s="51"/>
      <c r="CN2354" s="51"/>
      <c r="CO2354" s="51"/>
      <c r="CP2354" s="51"/>
      <c r="CQ2354" s="51"/>
      <c r="CR2354" s="51"/>
      <c r="CS2354" s="51"/>
      <c r="CT2354" s="51"/>
      <c r="CU2354" s="51"/>
      <c r="CV2354" s="51"/>
      <c r="CW2354" s="51"/>
    </row>
    <row r="2355" spans="1:101" s="49" customFormat="1" ht="12.95">
      <c r="A2355" s="31"/>
      <c r="B2355" s="31"/>
      <c r="C2355" s="48"/>
      <c r="F2355" s="50"/>
      <c r="G2355" s="51"/>
      <c r="H2355" s="51"/>
      <c r="I2355" s="51"/>
      <c r="J2355" s="51"/>
      <c r="K2355" s="51"/>
      <c r="L2355" s="51"/>
      <c r="M2355" s="51"/>
      <c r="N2355" s="51"/>
      <c r="O2355" s="51"/>
      <c r="P2355" s="51"/>
      <c r="Q2355" s="51"/>
      <c r="R2355" s="51"/>
      <c r="S2355" s="51"/>
      <c r="T2355" s="51"/>
      <c r="U2355" s="51"/>
      <c r="V2355" s="51"/>
      <c r="W2355" s="51"/>
      <c r="X2355" s="51"/>
      <c r="Y2355" s="51"/>
      <c r="Z2355" s="51"/>
      <c r="AA2355" s="51"/>
      <c r="AB2355" s="51"/>
      <c r="AC2355" s="51"/>
      <c r="AD2355" s="51"/>
      <c r="AE2355" s="51"/>
      <c r="AF2355" s="51"/>
      <c r="AG2355" s="51"/>
      <c r="AH2355" s="51"/>
      <c r="AI2355" s="51"/>
      <c r="AJ2355" s="51"/>
      <c r="AK2355" s="51"/>
      <c r="AL2355" s="51"/>
      <c r="AM2355" s="51"/>
      <c r="AN2355" s="51"/>
      <c r="AO2355" s="51"/>
      <c r="AP2355" s="51"/>
      <c r="AQ2355" s="51"/>
      <c r="AR2355" s="51"/>
      <c r="AS2355" s="51"/>
      <c r="AT2355" s="51"/>
      <c r="AU2355" s="51"/>
      <c r="AV2355" s="51"/>
      <c r="AW2355" s="51"/>
      <c r="AX2355" s="51"/>
      <c r="AY2355" s="51"/>
      <c r="AZ2355" s="51"/>
      <c r="BA2355" s="51"/>
      <c r="BB2355" s="51"/>
      <c r="BC2355" s="51"/>
      <c r="BD2355" s="51"/>
      <c r="BE2355" s="51"/>
      <c r="BF2355" s="51"/>
      <c r="BG2355" s="51"/>
      <c r="BH2355" s="51"/>
      <c r="BI2355" s="51"/>
      <c r="BJ2355" s="51"/>
      <c r="BK2355" s="51"/>
      <c r="BL2355" s="51"/>
      <c r="BM2355" s="51"/>
      <c r="BN2355" s="51"/>
      <c r="BO2355" s="51"/>
      <c r="BP2355" s="51"/>
      <c r="BQ2355" s="51"/>
      <c r="BR2355" s="51"/>
      <c r="BS2355" s="51"/>
      <c r="BT2355" s="51"/>
      <c r="BU2355" s="51"/>
      <c r="BV2355" s="51"/>
      <c r="BW2355" s="51"/>
      <c r="BX2355" s="51"/>
      <c r="BY2355" s="51"/>
      <c r="BZ2355" s="51"/>
      <c r="CA2355" s="51"/>
      <c r="CB2355" s="51"/>
      <c r="CC2355" s="51"/>
      <c r="CD2355" s="51"/>
      <c r="CE2355" s="51"/>
      <c r="CF2355" s="51"/>
      <c r="CG2355" s="51"/>
      <c r="CH2355" s="51"/>
      <c r="CI2355" s="51"/>
      <c r="CJ2355" s="51"/>
      <c r="CK2355" s="51"/>
      <c r="CL2355" s="51"/>
      <c r="CM2355" s="51"/>
      <c r="CN2355" s="51"/>
      <c r="CO2355" s="51"/>
      <c r="CP2355" s="51"/>
      <c r="CQ2355" s="51"/>
      <c r="CR2355" s="51"/>
      <c r="CS2355" s="51"/>
      <c r="CT2355" s="51"/>
      <c r="CU2355" s="51"/>
      <c r="CV2355" s="51"/>
      <c r="CW2355" s="51"/>
    </row>
    <row r="2356" spans="1:101" s="49" customFormat="1" ht="12.95">
      <c r="A2356" s="31"/>
      <c r="B2356" s="31"/>
      <c r="C2356" s="48"/>
      <c r="F2356" s="50"/>
      <c r="G2356" s="51"/>
      <c r="H2356" s="51"/>
      <c r="I2356" s="51"/>
      <c r="J2356" s="51"/>
      <c r="K2356" s="51"/>
      <c r="L2356" s="51"/>
      <c r="M2356" s="51"/>
      <c r="N2356" s="51"/>
      <c r="O2356" s="51"/>
      <c r="P2356" s="51"/>
      <c r="Q2356" s="51"/>
      <c r="R2356" s="51"/>
      <c r="S2356" s="51"/>
      <c r="T2356" s="51"/>
      <c r="U2356" s="51"/>
      <c r="V2356" s="51"/>
      <c r="W2356" s="51"/>
      <c r="X2356" s="51"/>
      <c r="Y2356" s="51"/>
      <c r="Z2356" s="51"/>
      <c r="AA2356" s="51"/>
      <c r="AB2356" s="51"/>
      <c r="AC2356" s="51"/>
      <c r="AD2356" s="51"/>
      <c r="AE2356" s="51"/>
      <c r="AF2356" s="51"/>
      <c r="AG2356" s="51"/>
      <c r="AH2356" s="51"/>
      <c r="AI2356" s="51"/>
      <c r="AJ2356" s="51"/>
      <c r="AK2356" s="51"/>
      <c r="AL2356" s="51"/>
      <c r="AM2356" s="51"/>
      <c r="AN2356" s="51"/>
      <c r="AO2356" s="51"/>
      <c r="AP2356" s="51"/>
      <c r="AQ2356" s="51"/>
      <c r="AR2356" s="51"/>
      <c r="AS2356" s="51"/>
      <c r="AT2356" s="51"/>
      <c r="AU2356" s="51"/>
      <c r="AV2356" s="51"/>
      <c r="AW2356" s="51"/>
      <c r="AX2356" s="51"/>
      <c r="AY2356" s="51"/>
      <c r="AZ2356" s="51"/>
      <c r="BA2356" s="51"/>
      <c r="BB2356" s="51"/>
      <c r="BC2356" s="51"/>
      <c r="BD2356" s="51"/>
      <c r="BE2356" s="51"/>
      <c r="BF2356" s="51"/>
      <c r="BG2356" s="51"/>
      <c r="BH2356" s="51"/>
      <c r="BI2356" s="51"/>
      <c r="BJ2356" s="51"/>
      <c r="BK2356" s="51"/>
      <c r="BL2356" s="51"/>
      <c r="BM2356" s="51"/>
      <c r="BN2356" s="51"/>
      <c r="BO2356" s="51"/>
      <c r="BP2356" s="51"/>
      <c r="BQ2356" s="51"/>
      <c r="BR2356" s="51"/>
      <c r="BS2356" s="51"/>
      <c r="BT2356" s="51"/>
      <c r="BU2356" s="51"/>
      <c r="BV2356" s="51"/>
      <c r="BW2356" s="51"/>
      <c r="BX2356" s="51"/>
      <c r="BY2356" s="51"/>
      <c r="BZ2356" s="51"/>
      <c r="CA2356" s="51"/>
      <c r="CB2356" s="51"/>
      <c r="CC2356" s="51"/>
      <c r="CD2356" s="51"/>
      <c r="CE2356" s="51"/>
      <c r="CF2356" s="51"/>
      <c r="CG2356" s="51"/>
      <c r="CH2356" s="51"/>
      <c r="CI2356" s="51"/>
      <c r="CJ2356" s="51"/>
      <c r="CK2356" s="51"/>
      <c r="CL2356" s="51"/>
      <c r="CM2356" s="51"/>
      <c r="CN2356" s="51"/>
      <c r="CO2356" s="51"/>
      <c r="CP2356" s="51"/>
      <c r="CQ2356" s="51"/>
      <c r="CR2356" s="51"/>
      <c r="CS2356" s="51"/>
      <c r="CT2356" s="51"/>
      <c r="CU2356" s="51"/>
      <c r="CV2356" s="51"/>
      <c r="CW2356" s="51"/>
    </row>
    <row r="2357" spans="1:101" s="49" customFormat="1" ht="12.95">
      <c r="A2357" s="31"/>
      <c r="B2357" s="31"/>
      <c r="C2357" s="48"/>
      <c r="F2357" s="50"/>
      <c r="G2357" s="51"/>
      <c r="H2357" s="51"/>
      <c r="I2357" s="51"/>
      <c r="J2357" s="51"/>
      <c r="K2357" s="51"/>
      <c r="L2357" s="51"/>
      <c r="M2357" s="51"/>
      <c r="N2357" s="51"/>
      <c r="O2357" s="51"/>
      <c r="P2357" s="51"/>
      <c r="Q2357" s="51"/>
      <c r="R2357" s="51"/>
      <c r="S2357" s="51"/>
      <c r="T2357" s="51"/>
      <c r="U2357" s="51"/>
      <c r="V2357" s="51"/>
      <c r="W2357" s="51"/>
      <c r="X2357" s="51"/>
      <c r="Y2357" s="51"/>
      <c r="Z2357" s="51"/>
      <c r="AA2357" s="51"/>
      <c r="AB2357" s="51"/>
      <c r="AC2357" s="51"/>
      <c r="AD2357" s="51"/>
      <c r="AE2357" s="51"/>
      <c r="AF2357" s="51"/>
      <c r="AG2357" s="51"/>
      <c r="AH2357" s="51"/>
      <c r="AI2357" s="51"/>
      <c r="AJ2357" s="51"/>
      <c r="AK2357" s="51"/>
      <c r="AL2357" s="51"/>
      <c r="AM2357" s="51"/>
      <c r="AN2357" s="51"/>
      <c r="AO2357" s="51"/>
      <c r="AP2357" s="51"/>
      <c r="AQ2357" s="51"/>
      <c r="AR2357" s="51"/>
      <c r="AS2357" s="51"/>
      <c r="AT2357" s="51"/>
      <c r="AU2357" s="51"/>
      <c r="AV2357" s="51"/>
      <c r="AW2357" s="51"/>
      <c r="AX2357" s="51"/>
      <c r="AY2357" s="51"/>
      <c r="AZ2357" s="51"/>
      <c r="BA2357" s="51"/>
      <c r="BB2357" s="51"/>
      <c r="BC2357" s="51"/>
      <c r="BD2357" s="51"/>
      <c r="BE2357" s="51"/>
      <c r="BF2357" s="51"/>
      <c r="BG2357" s="51"/>
      <c r="BH2357" s="51"/>
      <c r="BI2357" s="51"/>
      <c r="BJ2357" s="51"/>
      <c r="BK2357" s="51"/>
      <c r="BL2357" s="51"/>
      <c r="BM2357" s="51"/>
      <c r="BN2357" s="51"/>
      <c r="BO2357" s="51"/>
      <c r="BP2357" s="51"/>
      <c r="BQ2357" s="51"/>
      <c r="BR2357" s="51"/>
      <c r="BS2357" s="51"/>
      <c r="BT2357" s="51"/>
      <c r="BU2357" s="51"/>
      <c r="BV2357" s="51"/>
      <c r="BW2357" s="51"/>
      <c r="BX2357" s="51"/>
      <c r="BY2357" s="51"/>
      <c r="BZ2357" s="51"/>
      <c r="CA2357" s="51"/>
      <c r="CB2357" s="51"/>
      <c r="CC2357" s="51"/>
      <c r="CD2357" s="51"/>
      <c r="CE2357" s="51"/>
      <c r="CF2357" s="51"/>
      <c r="CG2357" s="51"/>
      <c r="CH2357" s="51"/>
      <c r="CI2357" s="51"/>
      <c r="CJ2357" s="51"/>
      <c r="CK2357" s="51"/>
      <c r="CL2357" s="51"/>
      <c r="CM2357" s="51"/>
      <c r="CN2357" s="51"/>
      <c r="CO2357" s="51"/>
      <c r="CP2357" s="51"/>
      <c r="CQ2357" s="51"/>
      <c r="CR2357" s="51"/>
      <c r="CS2357" s="51"/>
      <c r="CT2357" s="51"/>
      <c r="CU2357" s="51"/>
      <c r="CV2357" s="51"/>
      <c r="CW2357" s="51"/>
    </row>
    <row r="2358" spans="1:101" s="49" customFormat="1" ht="12.95">
      <c r="A2358" s="31"/>
      <c r="B2358" s="31"/>
      <c r="C2358" s="48"/>
      <c r="F2358" s="50"/>
      <c r="G2358" s="51"/>
      <c r="H2358" s="51"/>
      <c r="I2358" s="51"/>
      <c r="J2358" s="51"/>
      <c r="K2358" s="51"/>
      <c r="L2358" s="51"/>
      <c r="M2358" s="51"/>
      <c r="N2358" s="51"/>
      <c r="O2358" s="51"/>
      <c r="P2358" s="51"/>
      <c r="Q2358" s="51"/>
      <c r="R2358" s="51"/>
      <c r="S2358" s="51"/>
      <c r="T2358" s="51"/>
      <c r="U2358" s="51"/>
      <c r="V2358" s="51"/>
      <c r="W2358" s="51"/>
      <c r="X2358" s="51"/>
      <c r="Y2358" s="51"/>
      <c r="Z2358" s="51"/>
      <c r="AA2358" s="51"/>
      <c r="AB2358" s="51"/>
      <c r="AC2358" s="51"/>
      <c r="AD2358" s="51"/>
      <c r="AE2358" s="51"/>
      <c r="AF2358" s="51"/>
      <c r="AG2358" s="51"/>
      <c r="AH2358" s="51"/>
      <c r="AI2358" s="51"/>
      <c r="AJ2358" s="51"/>
      <c r="AK2358" s="51"/>
      <c r="AL2358" s="51"/>
      <c r="AM2358" s="51"/>
      <c r="AN2358" s="51"/>
      <c r="AO2358" s="51"/>
      <c r="AP2358" s="51"/>
      <c r="AQ2358" s="51"/>
      <c r="AR2358" s="51"/>
      <c r="AS2358" s="51"/>
      <c r="AT2358" s="51"/>
      <c r="AU2358" s="51"/>
      <c r="AV2358" s="51"/>
      <c r="AW2358" s="51"/>
      <c r="AX2358" s="51"/>
      <c r="AY2358" s="51"/>
      <c r="AZ2358" s="51"/>
      <c r="BA2358" s="51"/>
      <c r="BB2358" s="51"/>
      <c r="BC2358" s="51"/>
      <c r="BD2358" s="51"/>
      <c r="BE2358" s="51"/>
      <c r="BF2358" s="51"/>
      <c r="BG2358" s="51"/>
      <c r="BH2358" s="51"/>
      <c r="BI2358" s="51"/>
      <c r="BJ2358" s="51"/>
      <c r="BK2358" s="51"/>
      <c r="BL2358" s="51"/>
      <c r="BM2358" s="51"/>
      <c r="BN2358" s="51"/>
      <c r="BO2358" s="51"/>
      <c r="BP2358" s="51"/>
      <c r="BQ2358" s="51"/>
      <c r="BR2358" s="51"/>
      <c r="BS2358" s="51"/>
      <c r="BT2358" s="51"/>
      <c r="BU2358" s="51"/>
      <c r="BV2358" s="51"/>
      <c r="BW2358" s="51"/>
      <c r="BX2358" s="51"/>
      <c r="BY2358" s="51"/>
      <c r="BZ2358" s="51"/>
      <c r="CA2358" s="51"/>
      <c r="CB2358" s="51"/>
      <c r="CC2358" s="51"/>
      <c r="CD2358" s="51"/>
      <c r="CE2358" s="51"/>
      <c r="CF2358" s="51"/>
      <c r="CG2358" s="51"/>
      <c r="CH2358" s="51"/>
      <c r="CI2358" s="51"/>
      <c r="CJ2358" s="51"/>
      <c r="CK2358" s="51"/>
      <c r="CL2358" s="51"/>
      <c r="CM2358" s="51"/>
      <c r="CN2358" s="51"/>
      <c r="CO2358" s="51"/>
      <c r="CP2358" s="51"/>
      <c r="CQ2358" s="51"/>
      <c r="CR2358" s="51"/>
      <c r="CS2358" s="51"/>
      <c r="CT2358" s="51"/>
      <c r="CU2358" s="51"/>
      <c r="CV2358" s="51"/>
      <c r="CW2358" s="51"/>
    </row>
    <row r="2359" spans="1:101" s="49" customFormat="1" ht="12.95">
      <c r="A2359" s="31"/>
      <c r="B2359" s="31"/>
      <c r="C2359" s="48"/>
      <c r="F2359" s="50"/>
      <c r="G2359" s="51"/>
      <c r="H2359" s="51"/>
      <c r="I2359" s="51"/>
      <c r="J2359" s="51"/>
      <c r="K2359" s="51"/>
      <c r="L2359" s="51"/>
      <c r="M2359" s="51"/>
      <c r="N2359" s="51"/>
      <c r="O2359" s="51"/>
      <c r="P2359" s="51"/>
      <c r="Q2359" s="51"/>
      <c r="R2359" s="51"/>
      <c r="S2359" s="51"/>
      <c r="T2359" s="51"/>
      <c r="U2359" s="51"/>
      <c r="V2359" s="51"/>
      <c r="W2359" s="51"/>
      <c r="X2359" s="51"/>
      <c r="Y2359" s="51"/>
      <c r="Z2359" s="51"/>
      <c r="AA2359" s="51"/>
      <c r="AB2359" s="51"/>
      <c r="AC2359" s="51"/>
      <c r="AD2359" s="51"/>
      <c r="AE2359" s="51"/>
      <c r="AF2359" s="51"/>
      <c r="AG2359" s="51"/>
      <c r="AH2359" s="51"/>
      <c r="AI2359" s="51"/>
      <c r="AJ2359" s="51"/>
      <c r="AK2359" s="51"/>
      <c r="AL2359" s="51"/>
      <c r="AM2359" s="51"/>
      <c r="AN2359" s="51"/>
      <c r="AO2359" s="51"/>
      <c r="AP2359" s="51"/>
      <c r="AQ2359" s="51"/>
      <c r="AR2359" s="51"/>
      <c r="AS2359" s="51"/>
      <c r="AT2359" s="51"/>
      <c r="AU2359" s="51"/>
      <c r="AV2359" s="51"/>
      <c r="AW2359" s="51"/>
      <c r="AX2359" s="51"/>
      <c r="AY2359" s="51"/>
      <c r="AZ2359" s="51"/>
      <c r="BA2359" s="51"/>
      <c r="BB2359" s="51"/>
      <c r="BC2359" s="51"/>
      <c r="BD2359" s="51"/>
      <c r="BE2359" s="51"/>
      <c r="BF2359" s="51"/>
      <c r="BG2359" s="51"/>
      <c r="BH2359" s="51"/>
      <c r="BI2359" s="51"/>
      <c r="BJ2359" s="51"/>
      <c r="BK2359" s="51"/>
      <c r="BL2359" s="51"/>
      <c r="BM2359" s="51"/>
      <c r="BN2359" s="51"/>
      <c r="BO2359" s="51"/>
      <c r="BP2359" s="51"/>
      <c r="BQ2359" s="51"/>
      <c r="BR2359" s="51"/>
      <c r="BS2359" s="51"/>
      <c r="BT2359" s="51"/>
      <c r="BU2359" s="51"/>
      <c r="BV2359" s="51"/>
      <c r="BW2359" s="51"/>
      <c r="BX2359" s="51"/>
      <c r="BY2359" s="51"/>
      <c r="BZ2359" s="51"/>
      <c r="CA2359" s="51"/>
      <c r="CB2359" s="51"/>
      <c r="CC2359" s="51"/>
      <c r="CD2359" s="51"/>
      <c r="CE2359" s="51"/>
      <c r="CF2359" s="51"/>
      <c r="CG2359" s="51"/>
      <c r="CH2359" s="51"/>
      <c r="CI2359" s="51"/>
      <c r="CJ2359" s="51"/>
      <c r="CK2359" s="51"/>
      <c r="CL2359" s="51"/>
      <c r="CM2359" s="51"/>
      <c r="CN2359" s="51"/>
      <c r="CO2359" s="51"/>
      <c r="CP2359" s="51"/>
      <c r="CQ2359" s="51"/>
      <c r="CR2359" s="51"/>
      <c r="CS2359" s="51"/>
      <c r="CT2359" s="51"/>
      <c r="CU2359" s="51"/>
      <c r="CV2359" s="51"/>
      <c r="CW2359" s="51"/>
    </row>
    <row r="2360" spans="1:101" s="49" customFormat="1" ht="12.95">
      <c r="A2360" s="31"/>
      <c r="B2360" s="31"/>
      <c r="C2360" s="48"/>
      <c r="F2360" s="50"/>
      <c r="G2360" s="51"/>
      <c r="H2360" s="51"/>
      <c r="I2360" s="51"/>
      <c r="J2360" s="51"/>
      <c r="K2360" s="51"/>
      <c r="L2360" s="51"/>
      <c r="M2360" s="51"/>
      <c r="N2360" s="51"/>
      <c r="O2360" s="51"/>
      <c r="P2360" s="51"/>
      <c r="Q2360" s="51"/>
      <c r="R2360" s="51"/>
      <c r="S2360" s="51"/>
      <c r="T2360" s="51"/>
      <c r="U2360" s="51"/>
      <c r="V2360" s="51"/>
      <c r="W2360" s="51"/>
      <c r="X2360" s="51"/>
      <c r="Y2360" s="51"/>
      <c r="Z2360" s="51"/>
      <c r="AA2360" s="51"/>
      <c r="AB2360" s="51"/>
      <c r="AC2360" s="51"/>
      <c r="AD2360" s="51"/>
      <c r="AE2360" s="51"/>
      <c r="AF2360" s="51"/>
      <c r="AG2360" s="51"/>
      <c r="AH2360" s="51"/>
      <c r="AI2360" s="51"/>
      <c r="AJ2360" s="51"/>
      <c r="AK2360" s="51"/>
      <c r="AL2360" s="51"/>
      <c r="AM2360" s="51"/>
      <c r="AN2360" s="51"/>
      <c r="AO2360" s="51"/>
      <c r="AP2360" s="51"/>
      <c r="AQ2360" s="51"/>
      <c r="AR2360" s="51"/>
      <c r="AS2360" s="51"/>
      <c r="AT2360" s="51"/>
      <c r="AU2360" s="51"/>
      <c r="AV2360" s="51"/>
      <c r="AW2360" s="51"/>
      <c r="AX2360" s="51"/>
      <c r="AY2360" s="51"/>
      <c r="AZ2360" s="51"/>
      <c r="BA2360" s="51"/>
      <c r="BB2360" s="51"/>
      <c r="BC2360" s="51"/>
      <c r="BD2360" s="51"/>
      <c r="BE2360" s="51"/>
      <c r="BF2360" s="51"/>
      <c r="BG2360" s="51"/>
      <c r="BH2360" s="51"/>
      <c r="BI2360" s="51"/>
      <c r="BJ2360" s="51"/>
      <c r="BK2360" s="51"/>
      <c r="BL2360" s="51"/>
      <c r="BM2360" s="51"/>
      <c r="BN2360" s="51"/>
      <c r="BO2360" s="51"/>
      <c r="BP2360" s="51"/>
      <c r="BQ2360" s="51"/>
      <c r="BR2360" s="51"/>
      <c r="BS2360" s="51"/>
      <c r="BT2360" s="51"/>
      <c r="BU2360" s="51"/>
      <c r="BV2360" s="51"/>
      <c r="BW2360" s="51"/>
      <c r="BX2360" s="51"/>
      <c r="BY2360" s="51"/>
      <c r="BZ2360" s="51"/>
      <c r="CA2360" s="51"/>
      <c r="CB2360" s="51"/>
      <c r="CC2360" s="51"/>
      <c r="CD2360" s="51"/>
      <c r="CE2360" s="51"/>
      <c r="CF2360" s="51"/>
      <c r="CG2360" s="51"/>
      <c r="CH2360" s="51"/>
      <c r="CI2360" s="51"/>
      <c r="CJ2360" s="51"/>
      <c r="CK2360" s="51"/>
      <c r="CL2360" s="51"/>
      <c r="CM2360" s="51"/>
      <c r="CN2360" s="51"/>
      <c r="CO2360" s="51"/>
      <c r="CP2360" s="51"/>
      <c r="CQ2360" s="51"/>
      <c r="CR2360" s="51"/>
      <c r="CS2360" s="51"/>
      <c r="CT2360" s="51"/>
      <c r="CU2360" s="51"/>
      <c r="CV2360" s="51"/>
      <c r="CW2360" s="51"/>
    </row>
    <row r="2361" spans="1:101" s="49" customFormat="1" ht="12.95">
      <c r="A2361" s="31"/>
      <c r="B2361" s="31"/>
      <c r="C2361" s="48"/>
      <c r="F2361" s="50"/>
      <c r="G2361" s="51"/>
      <c r="H2361" s="51"/>
      <c r="I2361" s="51"/>
      <c r="J2361" s="51"/>
      <c r="K2361" s="51"/>
      <c r="L2361" s="51"/>
      <c r="M2361" s="51"/>
      <c r="N2361" s="51"/>
      <c r="O2361" s="51"/>
      <c r="P2361" s="51"/>
      <c r="Q2361" s="51"/>
      <c r="R2361" s="51"/>
      <c r="S2361" s="51"/>
      <c r="T2361" s="51"/>
      <c r="U2361" s="51"/>
      <c r="V2361" s="51"/>
      <c r="W2361" s="51"/>
      <c r="X2361" s="51"/>
      <c r="Y2361" s="51"/>
      <c r="Z2361" s="51"/>
      <c r="AA2361" s="51"/>
      <c r="AB2361" s="51"/>
      <c r="AC2361" s="51"/>
      <c r="AD2361" s="51"/>
      <c r="AE2361" s="51"/>
      <c r="AF2361" s="51"/>
      <c r="AG2361" s="51"/>
      <c r="AH2361" s="51"/>
      <c r="AI2361" s="51"/>
      <c r="AJ2361" s="51"/>
      <c r="AK2361" s="51"/>
      <c r="AL2361" s="51"/>
      <c r="AM2361" s="51"/>
      <c r="AN2361" s="51"/>
      <c r="AO2361" s="51"/>
      <c r="AP2361" s="51"/>
      <c r="AQ2361" s="51"/>
      <c r="AR2361" s="51"/>
      <c r="AS2361" s="51"/>
      <c r="AT2361" s="51"/>
      <c r="AU2361" s="51"/>
      <c r="AV2361" s="51"/>
      <c r="AW2361" s="51"/>
      <c r="AX2361" s="51"/>
      <c r="AY2361" s="51"/>
      <c r="AZ2361" s="51"/>
      <c r="BA2361" s="51"/>
      <c r="BB2361" s="51"/>
      <c r="BC2361" s="51"/>
      <c r="BD2361" s="51"/>
      <c r="BE2361" s="51"/>
      <c r="BF2361" s="51"/>
      <c r="BG2361" s="51"/>
      <c r="BH2361" s="51"/>
      <c r="BI2361" s="51"/>
      <c r="BJ2361" s="51"/>
      <c r="BK2361" s="51"/>
      <c r="BL2361" s="51"/>
      <c r="BM2361" s="51"/>
      <c r="BN2361" s="51"/>
      <c r="BO2361" s="51"/>
      <c r="BP2361" s="51"/>
      <c r="BQ2361" s="51"/>
      <c r="BR2361" s="51"/>
      <c r="BS2361" s="51"/>
      <c r="BT2361" s="51"/>
      <c r="BU2361" s="51"/>
      <c r="BV2361" s="51"/>
      <c r="BW2361" s="51"/>
      <c r="BX2361" s="51"/>
      <c r="BY2361" s="51"/>
      <c r="BZ2361" s="51"/>
      <c r="CA2361" s="51"/>
      <c r="CB2361" s="51"/>
      <c r="CC2361" s="51"/>
      <c r="CD2361" s="51"/>
      <c r="CE2361" s="51"/>
      <c r="CF2361" s="51"/>
      <c r="CG2361" s="51"/>
      <c r="CH2361" s="51"/>
      <c r="CI2361" s="51"/>
      <c r="CJ2361" s="51"/>
      <c r="CK2361" s="51"/>
      <c r="CL2361" s="51"/>
      <c r="CM2361" s="51"/>
      <c r="CN2361" s="51"/>
      <c r="CO2361" s="51"/>
      <c r="CP2361" s="51"/>
      <c r="CQ2361" s="51"/>
      <c r="CR2361" s="51"/>
      <c r="CS2361" s="51"/>
      <c r="CT2361" s="51"/>
      <c r="CU2361" s="51"/>
      <c r="CV2361" s="51"/>
      <c r="CW2361" s="51"/>
    </row>
    <row r="2362" spans="1:101" s="49" customFormat="1" ht="12.95">
      <c r="A2362" s="31"/>
      <c r="B2362" s="31"/>
      <c r="C2362" s="48"/>
      <c r="F2362" s="50"/>
      <c r="G2362" s="51"/>
      <c r="H2362" s="51"/>
      <c r="I2362" s="51"/>
      <c r="J2362" s="51"/>
      <c r="K2362" s="51"/>
      <c r="L2362" s="51"/>
      <c r="M2362" s="51"/>
      <c r="N2362" s="51"/>
      <c r="O2362" s="51"/>
      <c r="P2362" s="51"/>
      <c r="Q2362" s="51"/>
      <c r="R2362" s="51"/>
      <c r="S2362" s="51"/>
      <c r="T2362" s="51"/>
      <c r="U2362" s="51"/>
      <c r="V2362" s="51"/>
      <c r="W2362" s="51"/>
      <c r="X2362" s="51"/>
      <c r="Y2362" s="51"/>
      <c r="Z2362" s="51"/>
      <c r="AA2362" s="51"/>
      <c r="AB2362" s="51"/>
      <c r="AC2362" s="51"/>
      <c r="AD2362" s="51"/>
      <c r="AE2362" s="51"/>
      <c r="AF2362" s="51"/>
      <c r="AG2362" s="51"/>
      <c r="AH2362" s="51"/>
      <c r="AI2362" s="51"/>
      <c r="AJ2362" s="51"/>
      <c r="AK2362" s="51"/>
      <c r="AL2362" s="51"/>
      <c r="AM2362" s="51"/>
      <c r="AN2362" s="51"/>
      <c r="AO2362" s="51"/>
      <c r="AP2362" s="51"/>
      <c r="AQ2362" s="51"/>
      <c r="AR2362" s="51"/>
      <c r="AS2362" s="51"/>
      <c r="AT2362" s="51"/>
      <c r="AU2362" s="51"/>
      <c r="AV2362" s="51"/>
      <c r="AW2362" s="51"/>
      <c r="AX2362" s="51"/>
      <c r="AY2362" s="51"/>
      <c r="AZ2362" s="51"/>
      <c r="BA2362" s="51"/>
      <c r="BB2362" s="51"/>
      <c r="BC2362" s="51"/>
      <c r="BD2362" s="51"/>
      <c r="BE2362" s="51"/>
      <c r="BF2362" s="51"/>
      <c r="BG2362" s="51"/>
      <c r="BH2362" s="51"/>
      <c r="BI2362" s="51"/>
      <c r="BJ2362" s="51"/>
      <c r="BK2362" s="51"/>
      <c r="BL2362" s="51"/>
      <c r="BM2362" s="51"/>
      <c r="BN2362" s="51"/>
      <c r="BO2362" s="51"/>
      <c r="BP2362" s="51"/>
      <c r="BQ2362" s="51"/>
      <c r="BR2362" s="51"/>
      <c r="BS2362" s="51"/>
      <c r="BT2362" s="51"/>
      <c r="BU2362" s="51"/>
      <c r="BV2362" s="51"/>
      <c r="BW2362" s="51"/>
      <c r="BX2362" s="51"/>
      <c r="BY2362" s="51"/>
      <c r="BZ2362" s="51"/>
      <c r="CA2362" s="51"/>
      <c r="CB2362" s="51"/>
      <c r="CC2362" s="51"/>
      <c r="CD2362" s="51"/>
      <c r="CE2362" s="51"/>
      <c r="CF2362" s="51"/>
      <c r="CG2362" s="51"/>
      <c r="CH2362" s="51"/>
      <c r="CI2362" s="51"/>
      <c r="CJ2362" s="51"/>
      <c r="CK2362" s="51"/>
      <c r="CL2362" s="51"/>
      <c r="CM2362" s="51"/>
      <c r="CN2362" s="51"/>
      <c r="CO2362" s="51"/>
      <c r="CP2362" s="51"/>
      <c r="CQ2362" s="51"/>
      <c r="CR2362" s="51"/>
      <c r="CS2362" s="51"/>
      <c r="CT2362" s="51"/>
      <c r="CU2362" s="51"/>
      <c r="CV2362" s="51"/>
      <c r="CW2362" s="51"/>
    </row>
    <row r="2363" spans="1:101" s="49" customFormat="1" ht="12.95">
      <c r="A2363" s="31"/>
      <c r="B2363" s="31"/>
      <c r="C2363" s="48"/>
      <c r="F2363" s="50"/>
      <c r="G2363" s="51"/>
      <c r="H2363" s="51"/>
      <c r="I2363" s="51"/>
      <c r="J2363" s="51"/>
      <c r="K2363" s="51"/>
      <c r="L2363" s="51"/>
      <c r="M2363" s="51"/>
      <c r="N2363" s="51"/>
      <c r="O2363" s="51"/>
      <c r="P2363" s="51"/>
      <c r="Q2363" s="51"/>
      <c r="R2363" s="51"/>
      <c r="S2363" s="51"/>
      <c r="T2363" s="51"/>
      <c r="U2363" s="51"/>
      <c r="V2363" s="51"/>
      <c r="W2363" s="51"/>
      <c r="X2363" s="51"/>
      <c r="Y2363" s="51"/>
      <c r="Z2363" s="51"/>
      <c r="AA2363" s="51"/>
      <c r="AB2363" s="51"/>
      <c r="AC2363" s="51"/>
      <c r="AD2363" s="51"/>
      <c r="AE2363" s="51"/>
      <c r="AF2363" s="51"/>
      <c r="AG2363" s="51"/>
      <c r="AH2363" s="51"/>
      <c r="AI2363" s="51"/>
      <c r="AJ2363" s="51"/>
      <c r="AK2363" s="51"/>
      <c r="AL2363" s="51"/>
      <c r="AM2363" s="51"/>
      <c r="AN2363" s="51"/>
      <c r="AO2363" s="51"/>
      <c r="AP2363" s="51"/>
      <c r="AQ2363" s="51"/>
      <c r="AR2363" s="51"/>
      <c r="AS2363" s="51"/>
      <c r="AT2363" s="51"/>
      <c r="AU2363" s="51"/>
      <c r="AV2363" s="51"/>
      <c r="AW2363" s="51"/>
      <c r="AX2363" s="51"/>
      <c r="AY2363" s="51"/>
      <c r="AZ2363" s="51"/>
      <c r="BA2363" s="51"/>
      <c r="BB2363" s="51"/>
      <c r="BC2363" s="51"/>
      <c r="BD2363" s="51"/>
      <c r="BE2363" s="51"/>
      <c r="BF2363" s="51"/>
      <c r="BG2363" s="51"/>
      <c r="BH2363" s="51"/>
      <c r="BI2363" s="51"/>
      <c r="BJ2363" s="51"/>
      <c r="BK2363" s="51"/>
      <c r="BL2363" s="51"/>
      <c r="BM2363" s="51"/>
      <c r="BN2363" s="51"/>
      <c r="BO2363" s="51"/>
      <c r="BP2363" s="51"/>
      <c r="BQ2363" s="51"/>
      <c r="BR2363" s="51"/>
      <c r="BS2363" s="51"/>
      <c r="BT2363" s="51"/>
      <c r="BU2363" s="51"/>
      <c r="BV2363" s="51"/>
      <c r="BW2363" s="51"/>
      <c r="BX2363" s="51"/>
      <c r="BY2363" s="51"/>
      <c r="BZ2363" s="51"/>
      <c r="CA2363" s="51"/>
      <c r="CB2363" s="51"/>
      <c r="CC2363" s="51"/>
      <c r="CD2363" s="51"/>
      <c r="CE2363" s="51"/>
      <c r="CF2363" s="51"/>
      <c r="CG2363" s="51"/>
      <c r="CH2363" s="51"/>
      <c r="CI2363" s="51"/>
      <c r="CJ2363" s="51"/>
      <c r="CK2363" s="51"/>
      <c r="CL2363" s="51"/>
      <c r="CM2363" s="51"/>
      <c r="CN2363" s="51"/>
      <c r="CO2363" s="51"/>
      <c r="CP2363" s="51"/>
      <c r="CQ2363" s="51"/>
      <c r="CR2363" s="51"/>
      <c r="CS2363" s="51"/>
      <c r="CT2363" s="51"/>
      <c r="CU2363" s="51"/>
      <c r="CV2363" s="51"/>
      <c r="CW2363" s="51"/>
    </row>
    <row r="2364" spans="1:101" s="49" customFormat="1" ht="12.95">
      <c r="A2364" s="31"/>
      <c r="B2364" s="31"/>
      <c r="C2364" s="48"/>
      <c r="F2364" s="50"/>
      <c r="G2364" s="51"/>
      <c r="H2364" s="51"/>
      <c r="I2364" s="51"/>
      <c r="J2364" s="51"/>
      <c r="K2364" s="51"/>
      <c r="L2364" s="51"/>
      <c r="M2364" s="51"/>
      <c r="N2364" s="51"/>
      <c r="O2364" s="51"/>
      <c r="P2364" s="51"/>
      <c r="Q2364" s="51"/>
      <c r="R2364" s="51"/>
      <c r="S2364" s="51"/>
      <c r="T2364" s="51"/>
      <c r="U2364" s="51"/>
      <c r="V2364" s="51"/>
      <c r="W2364" s="51"/>
      <c r="X2364" s="51"/>
      <c r="Y2364" s="51"/>
      <c r="Z2364" s="51"/>
      <c r="AA2364" s="51"/>
      <c r="AB2364" s="51"/>
      <c r="AC2364" s="51"/>
      <c r="AD2364" s="51"/>
      <c r="AE2364" s="51"/>
      <c r="AF2364" s="51"/>
      <c r="AG2364" s="51"/>
      <c r="AH2364" s="51"/>
      <c r="AI2364" s="51"/>
      <c r="AJ2364" s="51"/>
      <c r="AK2364" s="51"/>
      <c r="AL2364" s="51"/>
      <c r="AM2364" s="51"/>
      <c r="AN2364" s="51"/>
      <c r="AO2364" s="51"/>
      <c r="AP2364" s="51"/>
      <c r="AQ2364" s="51"/>
      <c r="AR2364" s="51"/>
      <c r="AS2364" s="51"/>
      <c r="AT2364" s="51"/>
      <c r="AU2364" s="51"/>
      <c r="AV2364" s="51"/>
      <c r="AW2364" s="51"/>
      <c r="AX2364" s="51"/>
      <c r="AY2364" s="51"/>
      <c r="AZ2364" s="51"/>
      <c r="BA2364" s="51"/>
      <c r="BB2364" s="51"/>
      <c r="BC2364" s="51"/>
      <c r="BD2364" s="51"/>
      <c r="BE2364" s="51"/>
      <c r="BF2364" s="51"/>
      <c r="BG2364" s="51"/>
      <c r="BH2364" s="51"/>
      <c r="BI2364" s="51"/>
      <c r="BJ2364" s="51"/>
      <c r="BK2364" s="51"/>
      <c r="BL2364" s="51"/>
      <c r="BM2364" s="51"/>
      <c r="BN2364" s="51"/>
      <c r="BO2364" s="51"/>
      <c r="BP2364" s="51"/>
      <c r="BQ2364" s="51"/>
      <c r="BR2364" s="51"/>
      <c r="BS2364" s="51"/>
      <c r="BT2364" s="51"/>
      <c r="BU2364" s="51"/>
      <c r="BV2364" s="51"/>
      <c r="BW2364" s="51"/>
      <c r="BX2364" s="51"/>
      <c r="BY2364" s="51"/>
      <c r="BZ2364" s="51"/>
      <c r="CA2364" s="51"/>
      <c r="CB2364" s="51"/>
      <c r="CC2364" s="51"/>
      <c r="CD2364" s="51"/>
      <c r="CE2364" s="51"/>
      <c r="CF2364" s="51"/>
      <c r="CG2364" s="51"/>
      <c r="CH2364" s="51"/>
      <c r="CI2364" s="51"/>
      <c r="CJ2364" s="51"/>
      <c r="CK2364" s="51"/>
      <c r="CL2364" s="51"/>
      <c r="CM2364" s="51"/>
      <c r="CN2364" s="51"/>
      <c r="CO2364" s="51"/>
      <c r="CP2364" s="51"/>
      <c r="CQ2364" s="51"/>
      <c r="CR2364" s="51"/>
      <c r="CS2364" s="51"/>
      <c r="CT2364" s="51"/>
      <c r="CU2364" s="51"/>
      <c r="CV2364" s="51"/>
      <c r="CW2364" s="51"/>
    </row>
  </sheetData>
  <mergeCells count="39">
    <mergeCell ref="A896:F896"/>
    <mergeCell ref="A690:F690"/>
    <mergeCell ref="A692:F692"/>
    <mergeCell ref="A810:F810"/>
    <mergeCell ref="A1:F1"/>
    <mergeCell ref="A4:F4"/>
    <mergeCell ref="A8:F8"/>
    <mergeCell ref="A5:F5"/>
    <mergeCell ref="E41:F41"/>
    <mergeCell ref="A10:A11"/>
    <mergeCell ref="B10:B11"/>
    <mergeCell ref="C10:C11"/>
    <mergeCell ref="D10:D11"/>
    <mergeCell ref="A3:F3"/>
    <mergeCell ref="E10:E11"/>
    <mergeCell ref="F10:F11"/>
    <mergeCell ref="E964:F964"/>
    <mergeCell ref="E968:F968"/>
    <mergeCell ref="A908:F908"/>
    <mergeCell ref="A932:F932"/>
    <mergeCell ref="A907:F907"/>
    <mergeCell ref="A43:F43"/>
    <mergeCell ref="A205:F205"/>
    <mergeCell ref="A312:F312"/>
    <mergeCell ref="A348:F348"/>
    <mergeCell ref="E395:F395"/>
    <mergeCell ref="A45:F45"/>
    <mergeCell ref="A73:F73"/>
    <mergeCell ref="A203:F203"/>
    <mergeCell ref="A757:F757"/>
    <mergeCell ref="A812:F812"/>
    <mergeCell ref="A397:F397"/>
    <mergeCell ref="A399:F399"/>
    <mergeCell ref="A443:F443"/>
    <mergeCell ref="A543:F543"/>
    <mergeCell ref="A545:F545"/>
    <mergeCell ref="A622:F622"/>
    <mergeCell ref="A632:F632"/>
    <mergeCell ref="E688:F688"/>
  </mergeCells>
  <printOptions horizontalCentered="1"/>
  <pageMargins left="0.70866141732283472" right="0.70866141732283472" top="0.74803149606299213" bottom="0.74803149606299213" header="0.31496062992125984" footer="0.31496062992125984"/>
  <pageSetup paperSize="9" scale="52" orientation="portrait" r:id="rId1"/>
  <headerFooter>
    <oddFooter>&amp;L&amp;"Times New Roman,Normal"&amp;10Projet de réhabilitation du Centre Culturel Ngoma à Kisangani&amp;R&amp;"Times New Roman,Normal"&amp;10&amp;P</oddFooter>
  </headerFooter>
  <rowBreaks count="9" manualBreakCount="9">
    <brk id="59" max="8" man="1"/>
    <brk id="135" max="8" man="1"/>
    <brk id="202" max="8" man="1"/>
    <brk id="264" max="8" man="1"/>
    <brk id="344" max="8" man="1"/>
    <brk id="412" max="8" man="1"/>
    <brk id="569" max="8" man="1"/>
    <brk id="645" max="8" man="1"/>
    <brk id="797"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CX1750"/>
  <sheetViews>
    <sheetView tabSelected="1" view="pageBreakPreview" topLeftCell="A5" zoomScaleNormal="100" zoomScaleSheetLayoutView="100" workbookViewId="0">
      <selection activeCell="G12" sqref="G12"/>
    </sheetView>
  </sheetViews>
  <sheetFormatPr defaultColWidth="9.140625" defaultRowHeight="15" customHeight="1"/>
  <cols>
    <col min="1" max="1" width="10.7109375" style="1" customWidth="1"/>
    <col min="2" max="2" width="60.7109375" style="1" customWidth="1"/>
    <col min="3" max="3" width="10.7109375" style="17" customWidth="1"/>
    <col min="4" max="5" width="13.28515625" style="8" customWidth="1"/>
    <col min="6" max="6" width="20.7109375" style="12" customWidth="1"/>
    <col min="7" max="7" width="9.140625" style="13"/>
    <col min="8" max="8" width="16.28515625" style="13" customWidth="1"/>
    <col min="9" max="16384" width="9.140625" style="13"/>
  </cols>
  <sheetData>
    <row r="1" spans="1:102" s="1" customFormat="1" ht="30" customHeight="1">
      <c r="A1" s="153" t="s">
        <v>18</v>
      </c>
      <c r="B1" s="153"/>
      <c r="C1" s="153"/>
      <c r="D1" s="153"/>
      <c r="E1" s="153"/>
      <c r="F1" s="153"/>
    </row>
    <row r="2" spans="1:102" ht="15" customHeight="1">
      <c r="A2" s="31"/>
      <c r="B2" s="31"/>
      <c r="C2" s="48"/>
      <c r="D2" s="49"/>
      <c r="E2" s="49"/>
      <c r="F2" s="50"/>
    </row>
    <row r="3" spans="1:102" s="14" customFormat="1" ht="30" customHeight="1">
      <c r="A3" s="154" t="s">
        <v>767</v>
      </c>
      <c r="B3" s="154"/>
      <c r="C3" s="154"/>
      <c r="D3" s="154"/>
      <c r="E3" s="154"/>
      <c r="F3" s="154"/>
    </row>
    <row r="4" spans="1:102" ht="15" customHeight="1">
      <c r="A4" s="31"/>
      <c r="B4" s="31"/>
      <c r="C4" s="48"/>
      <c r="D4" s="49"/>
      <c r="E4" s="49"/>
      <c r="F4" s="50"/>
    </row>
    <row r="5" spans="1:102" s="1" customFormat="1" ht="45.75" customHeight="1">
      <c r="A5" s="155" t="s">
        <v>21</v>
      </c>
      <c r="B5" s="155"/>
      <c r="C5" s="155"/>
      <c r="D5" s="155"/>
      <c r="E5" s="155"/>
      <c r="F5" s="155"/>
    </row>
    <row r="6" spans="1:102" s="1" customFormat="1" ht="15" customHeight="1">
      <c r="A6" s="58"/>
      <c r="B6" s="58"/>
      <c r="C6" s="59"/>
      <c r="D6" s="60"/>
      <c r="E6" s="60"/>
      <c r="F6" s="6"/>
    </row>
    <row r="7" spans="1:102" s="39" customFormat="1" ht="34.15" customHeight="1">
      <c r="A7" s="53"/>
      <c r="B7" s="54"/>
      <c r="C7" s="55"/>
      <c r="D7" s="56"/>
      <c r="E7" s="57"/>
      <c r="F7" s="53"/>
    </row>
    <row r="8" spans="1:102" s="1" customFormat="1" ht="15" customHeight="1">
      <c r="A8" s="58"/>
      <c r="B8" s="58"/>
      <c r="C8" s="59"/>
      <c r="D8" s="60"/>
      <c r="E8" s="60"/>
      <c r="F8" s="6"/>
    </row>
    <row r="9" spans="1:102" s="1" customFormat="1" ht="15" customHeight="1">
      <c r="A9" s="157" t="s">
        <v>23</v>
      </c>
      <c r="B9" s="158" t="s">
        <v>24</v>
      </c>
      <c r="C9" s="159" t="s">
        <v>25</v>
      </c>
      <c r="D9" s="160" t="s">
        <v>26</v>
      </c>
      <c r="E9" s="161" t="s">
        <v>768</v>
      </c>
      <c r="F9" s="161"/>
    </row>
    <row r="10" spans="1:102" s="2" customFormat="1" ht="30" customHeight="1">
      <c r="A10" s="157"/>
      <c r="B10" s="158"/>
      <c r="C10" s="159"/>
      <c r="D10" s="160"/>
      <c r="E10" s="5" t="s">
        <v>27</v>
      </c>
      <c r="F10" s="5" t="s">
        <v>28</v>
      </c>
    </row>
    <row r="11" spans="1:102" s="15" customFormat="1" ht="16.5" customHeight="1">
      <c r="A11" s="62"/>
      <c r="B11" s="61"/>
      <c r="C11" s="58"/>
      <c r="D11" s="49"/>
      <c r="E11" s="49"/>
      <c r="F11" s="65"/>
    </row>
    <row r="12" spans="1:102" s="14" customFormat="1" ht="19.899999999999999" customHeight="1">
      <c r="A12" s="162" t="s">
        <v>301</v>
      </c>
      <c r="B12" s="162"/>
      <c r="C12" s="162"/>
      <c r="D12" s="162"/>
      <c r="E12" s="162"/>
      <c r="F12" s="162"/>
    </row>
    <row r="13" spans="1:102" s="9" customFormat="1" ht="15" customHeight="1">
      <c r="A13" s="68"/>
      <c r="B13" s="118"/>
      <c r="C13" s="63"/>
      <c r="D13" s="49"/>
      <c r="E13" s="5"/>
      <c r="F13" s="5"/>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row>
    <row r="14" spans="1:102" s="14" customFormat="1" ht="19.899999999999999" customHeight="1">
      <c r="A14" s="162" t="s">
        <v>302</v>
      </c>
      <c r="B14" s="162"/>
      <c r="C14" s="162"/>
      <c r="D14" s="162"/>
      <c r="E14" s="162"/>
      <c r="F14" s="162"/>
    </row>
    <row r="15" spans="1:102" ht="15" customHeight="1">
      <c r="A15" s="31"/>
      <c r="B15" s="31"/>
      <c r="C15" s="48"/>
      <c r="D15" s="49"/>
      <c r="E15" s="49"/>
      <c r="F15" s="50"/>
    </row>
    <row r="16" spans="1:102" s="1" customFormat="1" ht="15" customHeight="1">
      <c r="A16" s="67">
        <v>7</v>
      </c>
      <c r="B16" s="68" t="s">
        <v>587</v>
      </c>
      <c r="C16" s="48"/>
      <c r="D16" s="5"/>
      <c r="E16" s="6"/>
      <c r="F16" s="6"/>
    </row>
    <row r="17" spans="1:102" s="1" customFormat="1" ht="15" customHeight="1">
      <c r="A17" s="67" t="s">
        <v>15</v>
      </c>
      <c r="B17" s="68" t="s">
        <v>769</v>
      </c>
      <c r="C17" s="48"/>
      <c r="D17" s="5"/>
      <c r="E17" s="6"/>
      <c r="F17" s="6"/>
    </row>
    <row r="18" spans="1:102" s="9" customFormat="1" ht="25.15" customHeight="1">
      <c r="A18" s="30"/>
      <c r="B18" s="107" t="s">
        <v>770</v>
      </c>
      <c r="C18" s="75"/>
      <c r="D18" s="6"/>
      <c r="E18" s="6"/>
      <c r="F18" s="6"/>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row>
    <row r="19" spans="1:102" s="9" customFormat="1" ht="49.9" customHeight="1">
      <c r="A19" s="30"/>
      <c r="B19" s="107" t="s">
        <v>771</v>
      </c>
      <c r="C19" s="75"/>
      <c r="D19" s="6"/>
      <c r="E19" s="6"/>
      <c r="F19" s="6"/>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row>
    <row r="20" spans="1:102" s="9" customFormat="1" ht="16.149999999999999" customHeight="1">
      <c r="A20" s="30"/>
      <c r="B20" s="107" t="s">
        <v>772</v>
      </c>
      <c r="C20" s="75"/>
      <c r="D20" s="6"/>
      <c r="E20" s="6"/>
      <c r="F20" s="6"/>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row>
    <row r="21" spans="1:102" s="9" customFormat="1" ht="12" customHeight="1">
      <c r="A21" s="30"/>
      <c r="B21" s="128" t="s">
        <v>773</v>
      </c>
      <c r="C21" s="75"/>
      <c r="D21" s="6"/>
      <c r="E21" s="6"/>
      <c r="F21" s="6"/>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row>
    <row r="22" spans="1:102" s="9" customFormat="1" ht="12" customHeight="1">
      <c r="A22" s="30"/>
      <c r="B22" s="128" t="s">
        <v>774</v>
      </c>
      <c r="C22" s="75"/>
      <c r="D22" s="6"/>
      <c r="E22" s="6"/>
      <c r="F22" s="6"/>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row>
    <row r="23" spans="1:102" s="9" customFormat="1" ht="12.6" customHeight="1">
      <c r="A23" s="30"/>
      <c r="B23" s="128" t="s">
        <v>775</v>
      </c>
      <c r="C23" s="75"/>
      <c r="D23" s="6"/>
      <c r="E23" s="6"/>
      <c r="F23" s="6"/>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row>
    <row r="24" spans="1:102" s="9" customFormat="1" ht="12.6" customHeight="1">
      <c r="A24" s="30"/>
      <c r="B24" s="128" t="s">
        <v>776</v>
      </c>
      <c r="C24" s="75"/>
      <c r="D24" s="6"/>
      <c r="E24" s="6"/>
      <c r="F24" s="6"/>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row>
    <row r="25" spans="1:102" s="9" customFormat="1" ht="12.6" customHeight="1">
      <c r="A25" s="30"/>
      <c r="B25" s="128" t="s">
        <v>777</v>
      </c>
      <c r="C25" s="75"/>
      <c r="D25" s="6"/>
      <c r="E25" s="6"/>
      <c r="F25" s="6"/>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row>
    <row r="26" spans="1:102" s="9" customFormat="1" ht="17.25" customHeight="1">
      <c r="A26" s="30"/>
      <c r="B26" s="107" t="s">
        <v>778</v>
      </c>
      <c r="C26" s="75"/>
      <c r="D26" s="6"/>
      <c r="E26" s="6"/>
      <c r="F26" s="6"/>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row>
    <row r="27" spans="1:102" s="9" customFormat="1" ht="12" customHeight="1">
      <c r="A27" s="30"/>
      <c r="B27" s="128" t="s">
        <v>779</v>
      </c>
      <c r="C27" s="75"/>
      <c r="D27" s="6"/>
      <c r="E27" s="6"/>
      <c r="F27" s="6"/>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row>
    <row r="28" spans="1:102" s="9" customFormat="1" ht="12" customHeight="1">
      <c r="A28" s="30"/>
      <c r="B28" s="128" t="s">
        <v>780</v>
      </c>
      <c r="C28" s="75"/>
      <c r="D28" s="6"/>
      <c r="E28" s="6"/>
      <c r="F28" s="6"/>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row>
    <row r="29" spans="1:102" s="9" customFormat="1" ht="12.6" customHeight="1">
      <c r="A29" s="30"/>
      <c r="B29" s="128" t="s">
        <v>781</v>
      </c>
      <c r="C29" s="75"/>
      <c r="D29" s="6"/>
      <c r="E29" s="6"/>
      <c r="F29" s="6"/>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row>
    <row r="30" spans="1:102" s="9" customFormat="1" ht="12.6" customHeight="1">
      <c r="A30" s="30"/>
      <c r="B30" s="128" t="s">
        <v>776</v>
      </c>
      <c r="C30" s="75"/>
      <c r="D30" s="6"/>
      <c r="E30" s="6"/>
      <c r="F30" s="6"/>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row>
    <row r="31" spans="1:102" s="9" customFormat="1" ht="12.6" customHeight="1">
      <c r="A31" s="30"/>
      <c r="B31" s="128" t="s">
        <v>777</v>
      </c>
      <c r="C31" s="75"/>
      <c r="D31" s="6"/>
      <c r="E31" s="6"/>
      <c r="F31" s="6"/>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row>
    <row r="32" spans="1:102" s="9" customFormat="1" ht="15" customHeight="1">
      <c r="A32" s="30" t="s">
        <v>277</v>
      </c>
      <c r="B32" s="67" t="s">
        <v>782</v>
      </c>
      <c r="C32" s="75" t="s">
        <v>305</v>
      </c>
      <c r="D32" s="6">
        <v>1</v>
      </c>
      <c r="E32" s="6"/>
      <c r="F32" s="81">
        <f>D32*E32</f>
        <v>0</v>
      </c>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row>
    <row r="33" spans="1:102" s="9" customFormat="1" ht="15" customHeight="1">
      <c r="A33" s="30" t="s">
        <v>279</v>
      </c>
      <c r="B33" s="108" t="s">
        <v>783</v>
      </c>
      <c r="C33" s="75" t="s">
        <v>305</v>
      </c>
      <c r="D33" s="6">
        <v>1</v>
      </c>
      <c r="E33" s="6"/>
      <c r="F33" s="81">
        <f>D33*E33</f>
        <v>0</v>
      </c>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row>
    <row r="34" spans="1:102" s="9" customFormat="1" ht="30" customHeight="1">
      <c r="A34" s="30"/>
      <c r="B34" s="107" t="s">
        <v>784</v>
      </c>
      <c r="C34" s="75"/>
      <c r="D34" s="6"/>
      <c r="E34" s="6"/>
      <c r="F34" s="8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row>
    <row r="35" spans="1:102" s="9" customFormat="1" ht="30" customHeight="1">
      <c r="A35" s="30"/>
      <c r="B35" s="107" t="s">
        <v>785</v>
      </c>
      <c r="C35" s="75"/>
      <c r="D35" s="6"/>
      <c r="E35" s="6"/>
      <c r="F35" s="8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row>
    <row r="36" spans="1:102" s="10" customFormat="1" ht="15" customHeight="1">
      <c r="A36" s="68"/>
      <c r="B36" s="76" t="s">
        <v>786</v>
      </c>
      <c r="C36" s="109"/>
      <c r="D36" s="5"/>
      <c r="E36" s="5"/>
      <c r="F36" s="5">
        <f>SUM(F32:F35)</f>
        <v>0</v>
      </c>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row>
    <row r="37" spans="1:102" s="2" customFormat="1" ht="15" customHeight="1">
      <c r="A37" s="68"/>
      <c r="B37" s="76"/>
      <c r="C37" s="77"/>
      <c r="D37" s="5"/>
      <c r="E37" s="6"/>
      <c r="F37" s="6"/>
    </row>
    <row r="38" spans="1:102" s="28" customFormat="1" ht="30" customHeight="1">
      <c r="A38" s="130"/>
      <c r="B38" s="131" t="s">
        <v>787</v>
      </c>
      <c r="C38" s="132"/>
      <c r="D38" s="133"/>
      <c r="E38" s="134"/>
      <c r="F38" s="134">
        <f>F36</f>
        <v>0</v>
      </c>
      <c r="G38" s="29"/>
      <c r="H38" s="40"/>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row>
    <row r="39" spans="1:102" s="16" customFormat="1" ht="12.95">
      <c r="A39" s="31"/>
      <c r="B39" s="31"/>
      <c r="C39" s="48"/>
      <c r="D39" s="49"/>
      <c r="E39" s="49"/>
      <c r="F39" s="50"/>
      <c r="G39" s="13"/>
      <c r="H39" s="13"/>
    </row>
    <row r="40" spans="1:102" s="46" customFormat="1" ht="37.15" customHeight="1">
      <c r="A40" s="90"/>
      <c r="B40" s="90"/>
      <c r="C40" s="91"/>
      <c r="D40" s="92"/>
      <c r="E40" s="156"/>
      <c r="F40" s="156"/>
      <c r="G40" s="45"/>
      <c r="H40" s="45"/>
    </row>
    <row r="41" spans="1:102" s="16" customFormat="1" ht="12.95">
      <c r="A41" s="1"/>
      <c r="B41" s="1"/>
      <c r="C41" s="7"/>
      <c r="D41" s="8"/>
      <c r="E41" s="8"/>
      <c r="F41" s="12"/>
      <c r="G41" s="13"/>
      <c r="H41" s="13"/>
    </row>
    <row r="42" spans="1:102" s="16" customFormat="1" ht="12.95">
      <c r="A42" s="1"/>
      <c r="B42" s="1"/>
      <c r="C42" s="7"/>
      <c r="D42" s="8"/>
      <c r="E42" s="8"/>
      <c r="F42" s="12"/>
      <c r="G42" s="13"/>
      <c r="H42" s="13"/>
    </row>
    <row r="43" spans="1:102" s="16" customFormat="1" ht="12.95">
      <c r="A43" s="1"/>
      <c r="B43" s="1"/>
      <c r="C43" s="7"/>
      <c r="D43" s="8"/>
      <c r="E43" s="8"/>
      <c r="F43" s="12"/>
      <c r="G43" s="13"/>
      <c r="H43" s="13"/>
    </row>
    <row r="44" spans="1:102" s="16" customFormat="1" ht="12.95">
      <c r="A44" s="1"/>
      <c r="B44" s="1"/>
      <c r="C44" s="7"/>
      <c r="D44" s="8"/>
      <c r="E44" s="8"/>
      <c r="F44" s="12"/>
      <c r="G44" s="13"/>
      <c r="H44" s="13"/>
    </row>
    <row r="45" spans="1:102" s="16" customFormat="1" ht="12.95">
      <c r="A45" s="1"/>
      <c r="B45" s="1"/>
      <c r="C45" s="7"/>
      <c r="D45" s="8"/>
      <c r="E45" s="8"/>
      <c r="F45" s="12"/>
      <c r="G45" s="13"/>
      <c r="H45" s="13"/>
    </row>
    <row r="46" spans="1:102" s="16" customFormat="1" ht="12.95">
      <c r="A46" s="1"/>
      <c r="B46" s="1"/>
      <c r="C46" s="7"/>
      <c r="D46" s="8"/>
      <c r="E46" s="8"/>
      <c r="F46" s="12"/>
      <c r="G46" s="13"/>
      <c r="H46" s="13"/>
    </row>
    <row r="47" spans="1:102" s="16" customFormat="1" ht="12.95">
      <c r="A47" s="1"/>
      <c r="B47" s="1"/>
      <c r="C47" s="7"/>
      <c r="D47" s="8"/>
      <c r="E47" s="8"/>
      <c r="F47" s="12"/>
      <c r="G47" s="13"/>
      <c r="H47" s="13"/>
    </row>
    <row r="48" spans="1:102" s="16" customFormat="1" ht="12.95">
      <c r="A48" s="1"/>
      <c r="B48" s="1"/>
      <c r="C48" s="7"/>
      <c r="D48" s="8"/>
      <c r="E48" s="8"/>
      <c r="F48" s="12"/>
      <c r="G48" s="13"/>
      <c r="H48" s="13"/>
    </row>
    <row r="49" spans="1:8" s="16" customFormat="1" ht="12.95">
      <c r="A49" s="1"/>
      <c r="B49" s="1"/>
      <c r="C49" s="7"/>
      <c r="D49" s="8"/>
      <c r="E49" s="8"/>
      <c r="F49" s="12"/>
      <c r="G49" s="13"/>
      <c r="H49" s="13"/>
    </row>
    <row r="50" spans="1:8" s="16" customFormat="1" ht="12.95">
      <c r="A50" s="1"/>
      <c r="B50" s="1"/>
      <c r="C50" s="7"/>
      <c r="D50" s="8"/>
      <c r="E50" s="8"/>
      <c r="F50" s="12"/>
      <c r="G50" s="13"/>
      <c r="H50" s="13"/>
    </row>
    <row r="51" spans="1:8" s="16" customFormat="1" ht="12.95">
      <c r="A51" s="1"/>
      <c r="B51" s="1"/>
      <c r="C51" s="7"/>
      <c r="D51" s="8"/>
      <c r="E51" s="8"/>
      <c r="F51" s="12"/>
      <c r="G51" s="13"/>
      <c r="H51" s="13"/>
    </row>
    <row r="52" spans="1:8" s="16" customFormat="1" ht="12.95">
      <c r="A52" s="1"/>
      <c r="B52" s="1"/>
      <c r="C52" s="7"/>
      <c r="D52" s="8"/>
      <c r="E52" s="8"/>
      <c r="F52" s="12"/>
      <c r="G52" s="13"/>
      <c r="H52" s="13"/>
    </row>
    <row r="53" spans="1:8" s="16" customFormat="1" ht="12.95">
      <c r="A53" s="1"/>
      <c r="B53" s="1"/>
      <c r="C53" s="7"/>
      <c r="D53" s="8"/>
      <c r="E53" s="8"/>
      <c r="F53" s="12"/>
      <c r="G53" s="13"/>
      <c r="H53" s="13"/>
    </row>
    <row r="54" spans="1:8" s="16" customFormat="1" ht="12.95">
      <c r="A54" s="1"/>
      <c r="B54" s="1"/>
      <c r="C54" s="7"/>
      <c r="D54" s="8"/>
      <c r="E54" s="8"/>
      <c r="F54" s="12"/>
      <c r="G54" s="13"/>
      <c r="H54" s="13"/>
    </row>
    <row r="55" spans="1:8" s="16" customFormat="1" ht="12.95">
      <c r="A55" s="1"/>
      <c r="B55" s="1"/>
      <c r="C55" s="7"/>
      <c r="D55" s="8"/>
      <c r="E55" s="8"/>
      <c r="F55" s="12"/>
      <c r="G55" s="13"/>
      <c r="H55" s="13"/>
    </row>
    <row r="56" spans="1:8" s="16" customFormat="1" ht="12.95">
      <c r="A56" s="1"/>
      <c r="B56" s="1"/>
      <c r="C56" s="7"/>
      <c r="D56" s="8"/>
      <c r="E56" s="8"/>
      <c r="F56" s="12"/>
      <c r="G56" s="13"/>
      <c r="H56" s="13"/>
    </row>
    <row r="57" spans="1:8" s="16" customFormat="1" ht="12.95">
      <c r="A57" s="1"/>
      <c r="B57" s="1"/>
      <c r="C57" s="7"/>
      <c r="D57" s="8"/>
      <c r="E57" s="8"/>
      <c r="F57" s="12"/>
      <c r="G57" s="13"/>
      <c r="H57" s="13"/>
    </row>
    <row r="58" spans="1:8" s="16" customFormat="1" ht="12.95">
      <c r="A58" s="1"/>
      <c r="B58" s="1"/>
      <c r="C58" s="7"/>
      <c r="D58" s="8"/>
      <c r="E58" s="8"/>
      <c r="F58" s="12"/>
      <c r="G58" s="13"/>
      <c r="H58" s="13"/>
    </row>
    <row r="59" spans="1:8" s="16" customFormat="1" ht="12.95">
      <c r="A59" s="1"/>
      <c r="B59" s="1"/>
      <c r="C59" s="7"/>
      <c r="D59" s="8"/>
      <c r="E59" s="8"/>
      <c r="F59" s="12"/>
      <c r="G59" s="13"/>
      <c r="H59" s="13"/>
    </row>
    <row r="60" spans="1:8" s="16" customFormat="1" ht="12.95">
      <c r="A60" s="1"/>
      <c r="B60" s="1"/>
      <c r="C60" s="7"/>
      <c r="D60" s="8"/>
      <c r="E60" s="8"/>
      <c r="F60" s="12"/>
      <c r="G60" s="13"/>
      <c r="H60" s="13"/>
    </row>
    <row r="61" spans="1:8" s="16" customFormat="1" ht="12.95">
      <c r="A61" s="1"/>
      <c r="B61" s="1"/>
      <c r="C61" s="7"/>
      <c r="D61" s="8"/>
      <c r="E61" s="8"/>
      <c r="F61" s="12"/>
      <c r="G61" s="13"/>
      <c r="H61" s="13"/>
    </row>
    <row r="62" spans="1:8" s="16" customFormat="1" ht="12.95">
      <c r="A62" s="1"/>
      <c r="B62" s="1"/>
      <c r="C62" s="7"/>
      <c r="D62" s="8"/>
      <c r="E62" s="8"/>
      <c r="F62" s="12"/>
      <c r="G62" s="13"/>
      <c r="H62" s="13"/>
    </row>
    <row r="63" spans="1:8" s="16" customFormat="1" ht="12.95">
      <c r="A63" s="1"/>
      <c r="B63" s="1"/>
      <c r="C63" s="7"/>
      <c r="D63" s="8"/>
      <c r="E63" s="8"/>
      <c r="F63" s="12"/>
      <c r="G63" s="13"/>
      <c r="H63" s="13"/>
    </row>
    <row r="64" spans="1:8" s="16" customFormat="1" ht="12.95">
      <c r="A64" s="1"/>
      <c r="B64" s="1"/>
      <c r="C64" s="7"/>
      <c r="D64" s="8"/>
      <c r="E64" s="8"/>
      <c r="F64" s="12"/>
      <c r="G64" s="13"/>
      <c r="H64" s="13"/>
    </row>
    <row r="65" spans="1:8" s="16" customFormat="1" ht="12.95">
      <c r="A65" s="1"/>
      <c r="B65" s="1"/>
      <c r="C65" s="7"/>
      <c r="D65" s="8"/>
      <c r="E65" s="8"/>
      <c r="F65" s="12"/>
      <c r="G65" s="13"/>
      <c r="H65" s="13"/>
    </row>
    <row r="66" spans="1:8" s="16" customFormat="1" ht="12.95">
      <c r="A66" s="1"/>
      <c r="B66" s="1"/>
      <c r="C66" s="7"/>
      <c r="D66" s="8"/>
      <c r="E66" s="8"/>
      <c r="F66" s="12"/>
      <c r="G66" s="13"/>
      <c r="H66" s="13"/>
    </row>
    <row r="67" spans="1:8" s="16" customFormat="1" ht="12.95">
      <c r="A67" s="1"/>
      <c r="B67" s="1"/>
      <c r="C67" s="7"/>
      <c r="D67" s="8"/>
      <c r="E67" s="8"/>
      <c r="F67" s="12"/>
      <c r="G67" s="13"/>
      <c r="H67" s="13"/>
    </row>
    <row r="68" spans="1:8" s="16" customFormat="1" ht="12.95">
      <c r="A68" s="1"/>
      <c r="B68" s="1"/>
      <c r="C68" s="7"/>
      <c r="D68" s="8"/>
      <c r="E68" s="8"/>
      <c r="F68" s="12"/>
      <c r="G68" s="13"/>
      <c r="H68" s="13"/>
    </row>
    <row r="69" spans="1:8" s="16" customFormat="1" ht="12.95">
      <c r="A69" s="1"/>
      <c r="B69" s="1"/>
      <c r="C69" s="7"/>
      <c r="D69" s="8"/>
      <c r="E69" s="8"/>
      <c r="F69" s="12"/>
      <c r="G69" s="13"/>
      <c r="H69" s="13"/>
    </row>
    <row r="70" spans="1:8" s="16" customFormat="1" ht="12.95">
      <c r="A70" s="1"/>
      <c r="B70" s="1"/>
      <c r="C70" s="7"/>
      <c r="D70" s="8"/>
      <c r="E70" s="8"/>
      <c r="F70" s="12"/>
      <c r="G70" s="13"/>
      <c r="H70" s="13"/>
    </row>
    <row r="71" spans="1:8" s="16" customFormat="1" ht="12.95">
      <c r="A71" s="1"/>
      <c r="B71" s="1"/>
      <c r="C71" s="7"/>
      <c r="D71" s="8"/>
      <c r="E71" s="8"/>
      <c r="F71" s="12"/>
      <c r="G71" s="13"/>
      <c r="H71" s="13"/>
    </row>
    <row r="72" spans="1:8" s="16" customFormat="1" ht="12.95">
      <c r="A72" s="1"/>
      <c r="B72" s="1"/>
      <c r="C72" s="7"/>
      <c r="D72" s="8"/>
      <c r="E72" s="8"/>
      <c r="F72" s="12"/>
      <c r="G72" s="13"/>
      <c r="H72" s="13"/>
    </row>
    <row r="73" spans="1:8" s="16" customFormat="1" ht="12.95">
      <c r="A73" s="1"/>
      <c r="B73" s="1"/>
      <c r="C73" s="7"/>
      <c r="D73" s="8"/>
      <c r="E73" s="8"/>
      <c r="F73" s="12"/>
      <c r="G73" s="13"/>
      <c r="H73" s="13"/>
    </row>
    <row r="74" spans="1:8" s="16" customFormat="1" ht="12.95">
      <c r="A74" s="1"/>
      <c r="B74" s="1"/>
      <c r="C74" s="7"/>
      <c r="D74" s="8"/>
      <c r="E74" s="8"/>
      <c r="F74" s="12"/>
      <c r="G74" s="13"/>
      <c r="H74" s="13"/>
    </row>
    <row r="75" spans="1:8" s="16" customFormat="1" ht="12.95">
      <c r="A75" s="1"/>
      <c r="B75" s="1"/>
      <c r="C75" s="7"/>
      <c r="D75" s="8"/>
      <c r="E75" s="8"/>
      <c r="F75" s="12"/>
      <c r="G75" s="13"/>
      <c r="H75" s="13"/>
    </row>
    <row r="76" spans="1:8" s="16" customFormat="1" ht="12.95">
      <c r="A76" s="1"/>
      <c r="B76" s="1"/>
      <c r="C76" s="7"/>
      <c r="D76" s="8"/>
      <c r="E76" s="8"/>
      <c r="F76" s="12"/>
      <c r="G76" s="13"/>
      <c r="H76" s="13"/>
    </row>
    <row r="77" spans="1:8" s="16" customFormat="1" ht="12.95">
      <c r="A77" s="1"/>
      <c r="B77" s="1"/>
      <c r="C77" s="7"/>
      <c r="D77" s="8"/>
      <c r="E77" s="8"/>
      <c r="F77" s="12"/>
      <c r="G77" s="13"/>
      <c r="H77" s="13"/>
    </row>
    <row r="78" spans="1:8" s="16" customFormat="1" ht="12.95">
      <c r="A78" s="1"/>
      <c r="B78" s="1"/>
      <c r="C78" s="7"/>
      <c r="D78" s="8"/>
      <c r="E78" s="8"/>
      <c r="F78" s="12"/>
      <c r="G78" s="13"/>
      <c r="H78" s="13"/>
    </row>
    <row r="79" spans="1:8" s="16" customFormat="1" ht="12.95">
      <c r="A79" s="1"/>
      <c r="B79" s="1"/>
      <c r="C79" s="7"/>
      <c r="D79" s="8"/>
      <c r="E79" s="8"/>
      <c r="F79" s="12"/>
      <c r="G79" s="13"/>
      <c r="H79" s="13"/>
    </row>
    <row r="80" spans="1:8" s="16" customFormat="1" ht="12.95">
      <c r="A80" s="1"/>
      <c r="B80" s="1"/>
      <c r="C80" s="7"/>
      <c r="D80" s="8"/>
      <c r="E80" s="8"/>
      <c r="F80" s="12"/>
      <c r="G80" s="13"/>
      <c r="H80" s="13"/>
    </row>
    <row r="81" spans="1:8" s="16" customFormat="1" ht="12.95">
      <c r="A81" s="1"/>
      <c r="B81" s="1"/>
      <c r="C81" s="7"/>
      <c r="D81" s="8"/>
      <c r="E81" s="8"/>
      <c r="F81" s="12"/>
      <c r="G81" s="13"/>
      <c r="H81" s="13"/>
    </row>
    <row r="82" spans="1:8" s="16" customFormat="1" ht="12.95">
      <c r="A82" s="1"/>
      <c r="B82" s="1"/>
      <c r="C82" s="7"/>
      <c r="D82" s="8"/>
      <c r="E82" s="8"/>
      <c r="F82" s="12"/>
      <c r="G82" s="13"/>
      <c r="H82" s="13"/>
    </row>
    <row r="83" spans="1:8" s="16" customFormat="1" ht="12.95">
      <c r="A83" s="1"/>
      <c r="B83" s="1"/>
      <c r="C83" s="7"/>
      <c r="D83" s="8"/>
      <c r="E83" s="8"/>
      <c r="F83" s="12"/>
      <c r="G83" s="13"/>
      <c r="H83" s="13"/>
    </row>
    <row r="84" spans="1:8" s="16" customFormat="1" ht="12.95">
      <c r="A84" s="1"/>
      <c r="B84" s="1"/>
      <c r="C84" s="7"/>
      <c r="D84" s="8"/>
      <c r="E84" s="8"/>
      <c r="F84" s="12"/>
      <c r="G84" s="13"/>
      <c r="H84" s="13"/>
    </row>
    <row r="85" spans="1:8" s="16" customFormat="1" ht="12.95">
      <c r="A85" s="1"/>
      <c r="B85" s="1"/>
      <c r="C85" s="7"/>
      <c r="D85" s="8"/>
      <c r="E85" s="8"/>
      <c r="F85" s="12"/>
      <c r="G85" s="13"/>
      <c r="H85" s="13"/>
    </row>
    <row r="86" spans="1:8" s="16" customFormat="1" ht="12.95">
      <c r="A86" s="1"/>
      <c r="B86" s="1"/>
      <c r="C86" s="7"/>
      <c r="D86" s="8"/>
      <c r="E86" s="8"/>
      <c r="F86" s="12"/>
      <c r="G86" s="13"/>
      <c r="H86" s="13"/>
    </row>
    <row r="87" spans="1:8" s="16" customFormat="1" ht="12.95">
      <c r="A87" s="1"/>
      <c r="B87" s="1"/>
      <c r="C87" s="7"/>
      <c r="D87" s="8"/>
      <c r="E87" s="8"/>
      <c r="F87" s="12"/>
      <c r="G87" s="13"/>
      <c r="H87" s="13"/>
    </row>
    <row r="88" spans="1:8" s="16" customFormat="1" ht="12.95">
      <c r="A88" s="1"/>
      <c r="B88" s="1"/>
      <c r="C88" s="7"/>
      <c r="D88" s="8"/>
      <c r="E88" s="8"/>
      <c r="F88" s="12"/>
      <c r="G88" s="13"/>
      <c r="H88" s="13"/>
    </row>
    <row r="89" spans="1:8" s="16" customFormat="1" ht="12.95">
      <c r="A89" s="1"/>
      <c r="B89" s="1"/>
      <c r="C89" s="7"/>
      <c r="D89" s="8"/>
      <c r="E89" s="8"/>
      <c r="F89" s="12"/>
      <c r="G89" s="13"/>
      <c r="H89" s="13"/>
    </row>
    <row r="90" spans="1:8" s="16" customFormat="1" ht="12.95">
      <c r="A90" s="1"/>
      <c r="B90" s="1"/>
      <c r="C90" s="7"/>
      <c r="D90" s="8"/>
      <c r="E90" s="8"/>
      <c r="F90" s="12"/>
      <c r="G90" s="13"/>
      <c r="H90" s="13"/>
    </row>
    <row r="91" spans="1:8" s="16" customFormat="1" ht="12.95">
      <c r="A91" s="1"/>
      <c r="B91" s="1"/>
      <c r="C91" s="7"/>
      <c r="D91" s="8"/>
      <c r="E91" s="8"/>
      <c r="F91" s="12"/>
      <c r="G91" s="13"/>
      <c r="H91" s="13"/>
    </row>
    <row r="92" spans="1:8" s="16" customFormat="1" ht="12.95">
      <c r="A92" s="1"/>
      <c r="B92" s="1"/>
      <c r="C92" s="7"/>
      <c r="D92" s="8"/>
      <c r="E92" s="8"/>
      <c r="F92" s="12"/>
      <c r="G92" s="13"/>
      <c r="H92" s="13"/>
    </row>
    <row r="93" spans="1:8" s="16" customFormat="1" ht="12.95">
      <c r="A93" s="1"/>
      <c r="B93" s="1"/>
      <c r="C93" s="7"/>
      <c r="D93" s="8"/>
      <c r="E93" s="8"/>
      <c r="F93" s="12"/>
      <c r="G93" s="13"/>
      <c r="H93" s="13"/>
    </row>
    <row r="94" spans="1:8" s="16" customFormat="1" ht="12.95">
      <c r="A94" s="1"/>
      <c r="B94" s="1"/>
      <c r="C94" s="7"/>
      <c r="D94" s="8"/>
      <c r="E94" s="8"/>
      <c r="F94" s="12"/>
      <c r="G94" s="13"/>
      <c r="H94" s="13"/>
    </row>
    <row r="95" spans="1:8" s="16" customFormat="1" ht="12.95">
      <c r="A95" s="1"/>
      <c r="B95" s="1"/>
      <c r="C95" s="7"/>
      <c r="D95" s="8"/>
      <c r="E95" s="8"/>
      <c r="F95" s="12"/>
      <c r="G95" s="13"/>
      <c r="H95" s="13"/>
    </row>
    <row r="96" spans="1:8" s="16" customFormat="1" ht="12.95">
      <c r="A96" s="1"/>
      <c r="B96" s="1"/>
      <c r="C96" s="7"/>
      <c r="D96" s="8"/>
      <c r="E96" s="8"/>
      <c r="F96" s="12"/>
      <c r="G96" s="13"/>
      <c r="H96" s="13"/>
    </row>
    <row r="97" spans="1:8" s="16" customFormat="1" ht="12.95">
      <c r="A97" s="1"/>
      <c r="B97" s="1"/>
      <c r="C97" s="7"/>
      <c r="D97" s="8"/>
      <c r="E97" s="8"/>
      <c r="F97" s="12"/>
      <c r="G97" s="13"/>
      <c r="H97" s="13"/>
    </row>
    <row r="98" spans="1:8" s="16" customFormat="1" ht="12.95">
      <c r="A98" s="1"/>
      <c r="B98" s="1"/>
      <c r="C98" s="7"/>
      <c r="D98" s="8"/>
      <c r="E98" s="8"/>
      <c r="F98" s="12"/>
      <c r="G98" s="13"/>
      <c r="H98" s="13"/>
    </row>
    <row r="99" spans="1:8" s="16" customFormat="1" ht="12.95">
      <c r="A99" s="1"/>
      <c r="B99" s="1"/>
      <c r="C99" s="7"/>
      <c r="D99" s="8"/>
      <c r="E99" s="8"/>
      <c r="F99" s="12"/>
      <c r="G99" s="13"/>
      <c r="H99" s="13"/>
    </row>
    <row r="100" spans="1:8" s="16" customFormat="1" ht="12.95">
      <c r="A100" s="1"/>
      <c r="B100" s="1"/>
      <c r="C100" s="7"/>
      <c r="D100" s="8"/>
      <c r="E100" s="8"/>
      <c r="F100" s="12"/>
      <c r="G100" s="13"/>
      <c r="H100" s="13"/>
    </row>
    <row r="101" spans="1:8" s="16" customFormat="1" ht="12.95">
      <c r="A101" s="1"/>
      <c r="B101" s="1"/>
      <c r="C101" s="7"/>
      <c r="D101" s="8"/>
      <c r="E101" s="8"/>
      <c r="F101" s="12"/>
      <c r="G101" s="13"/>
      <c r="H101" s="13"/>
    </row>
    <row r="102" spans="1:8" s="16" customFormat="1" ht="12.95">
      <c r="A102" s="1"/>
      <c r="B102" s="1"/>
      <c r="C102" s="7"/>
      <c r="D102" s="8"/>
      <c r="E102" s="8"/>
      <c r="F102" s="12"/>
      <c r="G102" s="13"/>
      <c r="H102" s="13"/>
    </row>
    <row r="103" spans="1:8" s="16" customFormat="1" ht="12.95">
      <c r="A103" s="1"/>
      <c r="B103" s="1"/>
      <c r="C103" s="7"/>
      <c r="D103" s="8"/>
      <c r="E103" s="8"/>
      <c r="F103" s="12"/>
      <c r="G103" s="13"/>
      <c r="H103" s="13"/>
    </row>
    <row r="104" spans="1:8" s="16" customFormat="1" ht="12.95">
      <c r="A104" s="1"/>
      <c r="B104" s="1"/>
      <c r="C104" s="7"/>
      <c r="D104" s="8"/>
      <c r="E104" s="8"/>
      <c r="F104" s="12"/>
      <c r="G104" s="13"/>
      <c r="H104" s="13"/>
    </row>
    <row r="105" spans="1:8" s="16" customFormat="1" ht="12.95">
      <c r="A105" s="1"/>
      <c r="B105" s="1"/>
      <c r="C105" s="7"/>
      <c r="D105" s="8"/>
      <c r="E105" s="8"/>
      <c r="F105" s="12"/>
      <c r="G105" s="13"/>
      <c r="H105" s="13"/>
    </row>
    <row r="106" spans="1:8" s="16" customFormat="1" ht="12.95">
      <c r="A106" s="1"/>
      <c r="B106" s="1"/>
      <c r="C106" s="7"/>
      <c r="D106" s="8"/>
      <c r="E106" s="8"/>
      <c r="F106" s="12"/>
      <c r="G106" s="13"/>
      <c r="H106" s="13"/>
    </row>
    <row r="107" spans="1:8" s="16" customFormat="1" ht="12.95">
      <c r="A107" s="1"/>
      <c r="B107" s="1"/>
      <c r="C107" s="7"/>
      <c r="D107" s="8"/>
      <c r="E107" s="8"/>
      <c r="F107" s="12"/>
      <c r="G107" s="13"/>
      <c r="H107" s="13"/>
    </row>
    <row r="108" spans="1:8" s="16" customFormat="1" ht="12.95">
      <c r="A108" s="1"/>
      <c r="B108" s="1"/>
      <c r="C108" s="7"/>
      <c r="D108" s="8"/>
      <c r="E108" s="8"/>
      <c r="F108" s="12"/>
      <c r="G108" s="13"/>
      <c r="H108" s="13"/>
    </row>
    <row r="109" spans="1:8" s="16" customFormat="1" ht="12.95">
      <c r="A109" s="1"/>
      <c r="B109" s="1"/>
      <c r="C109" s="7"/>
      <c r="D109" s="8"/>
      <c r="E109" s="8"/>
      <c r="F109" s="12"/>
      <c r="G109" s="13"/>
      <c r="H109" s="13"/>
    </row>
    <row r="110" spans="1:8" s="16" customFormat="1" ht="12.95">
      <c r="A110" s="1"/>
      <c r="B110" s="1"/>
      <c r="C110" s="7"/>
      <c r="D110" s="8"/>
      <c r="E110" s="8"/>
      <c r="F110" s="12"/>
      <c r="G110" s="13"/>
      <c r="H110" s="13"/>
    </row>
    <row r="111" spans="1:8" s="16" customFormat="1" ht="12.95">
      <c r="A111" s="1"/>
      <c r="B111" s="1"/>
      <c r="C111" s="7"/>
      <c r="D111" s="8"/>
      <c r="E111" s="8"/>
      <c r="F111" s="12"/>
      <c r="G111" s="13"/>
      <c r="H111" s="13"/>
    </row>
    <row r="112" spans="1:8" s="16" customFormat="1" ht="12.95">
      <c r="A112" s="1"/>
      <c r="B112" s="1"/>
      <c r="C112" s="7"/>
      <c r="D112" s="8"/>
      <c r="E112" s="8"/>
      <c r="F112" s="12"/>
      <c r="G112" s="13"/>
      <c r="H112" s="13"/>
    </row>
    <row r="113" spans="1:8" s="16" customFormat="1" ht="12.95">
      <c r="A113" s="1"/>
      <c r="B113" s="1"/>
      <c r="C113" s="7"/>
      <c r="D113" s="8"/>
      <c r="E113" s="8"/>
      <c r="F113" s="12"/>
      <c r="G113" s="13"/>
      <c r="H113" s="13"/>
    </row>
    <row r="114" spans="1:8" s="16" customFormat="1" ht="12.95">
      <c r="A114" s="1"/>
      <c r="B114" s="1"/>
      <c r="C114" s="7"/>
      <c r="D114" s="8"/>
      <c r="E114" s="8"/>
      <c r="F114" s="12"/>
      <c r="G114" s="13"/>
      <c r="H114" s="13"/>
    </row>
    <row r="115" spans="1:8" s="16" customFormat="1" ht="12.95">
      <c r="A115" s="1"/>
      <c r="B115" s="1"/>
      <c r="C115" s="7"/>
      <c r="D115" s="8"/>
      <c r="E115" s="8"/>
      <c r="F115" s="12"/>
      <c r="G115" s="13"/>
      <c r="H115" s="13"/>
    </row>
    <row r="116" spans="1:8" s="16" customFormat="1" ht="12.95">
      <c r="A116" s="1"/>
      <c r="B116" s="1"/>
      <c r="C116" s="7"/>
      <c r="D116" s="8"/>
      <c r="E116" s="8"/>
      <c r="F116" s="12"/>
      <c r="G116" s="13"/>
      <c r="H116" s="13"/>
    </row>
    <row r="117" spans="1:8" s="16" customFormat="1" ht="12.95">
      <c r="A117" s="1"/>
      <c r="B117" s="1"/>
      <c r="C117" s="7"/>
      <c r="D117" s="8"/>
      <c r="E117" s="8"/>
      <c r="F117" s="12"/>
      <c r="G117" s="13"/>
      <c r="H117" s="13"/>
    </row>
    <row r="118" spans="1:8" s="16" customFormat="1" ht="12.95">
      <c r="A118" s="1"/>
      <c r="B118" s="1"/>
      <c r="C118" s="7"/>
      <c r="D118" s="8"/>
      <c r="E118" s="8"/>
      <c r="F118" s="12"/>
      <c r="G118" s="13"/>
      <c r="H118" s="13"/>
    </row>
    <row r="119" spans="1:8" s="16" customFormat="1" ht="12.95">
      <c r="A119" s="1"/>
      <c r="B119" s="1"/>
      <c r="C119" s="7"/>
      <c r="D119" s="8"/>
      <c r="E119" s="8"/>
      <c r="F119" s="12"/>
      <c r="G119" s="13"/>
      <c r="H119" s="13"/>
    </row>
    <row r="120" spans="1:8" s="16" customFormat="1" ht="12.95">
      <c r="A120" s="1"/>
      <c r="B120" s="1"/>
      <c r="C120" s="7"/>
      <c r="D120" s="8"/>
      <c r="E120" s="8"/>
      <c r="F120" s="12"/>
      <c r="G120" s="13"/>
      <c r="H120" s="13"/>
    </row>
    <row r="121" spans="1:8" s="16" customFormat="1" ht="12.95">
      <c r="A121" s="1"/>
      <c r="B121" s="1"/>
      <c r="C121" s="7"/>
      <c r="D121" s="8"/>
      <c r="E121" s="8"/>
      <c r="F121" s="12"/>
      <c r="G121" s="13"/>
      <c r="H121" s="13"/>
    </row>
    <row r="122" spans="1:8" s="16" customFormat="1" ht="12.95">
      <c r="A122" s="1"/>
      <c r="B122" s="1"/>
      <c r="C122" s="7"/>
      <c r="D122" s="8"/>
      <c r="E122" s="8"/>
      <c r="F122" s="12"/>
      <c r="G122" s="13"/>
      <c r="H122" s="13"/>
    </row>
    <row r="123" spans="1:8" s="16" customFormat="1" ht="12.95">
      <c r="A123" s="1"/>
      <c r="B123" s="1"/>
      <c r="C123" s="7"/>
      <c r="D123" s="8"/>
      <c r="E123" s="8"/>
      <c r="F123" s="12"/>
      <c r="G123" s="13"/>
      <c r="H123" s="13"/>
    </row>
    <row r="124" spans="1:8" s="16" customFormat="1" ht="12.95">
      <c r="A124" s="1"/>
      <c r="B124" s="1"/>
      <c r="C124" s="7"/>
      <c r="D124" s="8"/>
      <c r="E124" s="8"/>
      <c r="F124" s="12"/>
      <c r="G124" s="13"/>
      <c r="H124" s="13"/>
    </row>
    <row r="125" spans="1:8" s="16" customFormat="1" ht="12.95">
      <c r="A125" s="1"/>
      <c r="B125" s="1"/>
      <c r="C125" s="7"/>
      <c r="D125" s="8"/>
      <c r="E125" s="8"/>
      <c r="F125" s="12"/>
      <c r="G125" s="13"/>
      <c r="H125" s="13"/>
    </row>
    <row r="126" spans="1:8" s="16" customFormat="1" ht="12.95">
      <c r="A126" s="1"/>
      <c r="B126" s="1"/>
      <c r="C126" s="7"/>
      <c r="D126" s="8"/>
      <c r="E126" s="8"/>
      <c r="F126" s="12"/>
      <c r="G126" s="13"/>
      <c r="H126" s="13"/>
    </row>
    <row r="127" spans="1:8" s="16" customFormat="1" ht="12.95">
      <c r="A127" s="1"/>
      <c r="B127" s="1"/>
      <c r="C127" s="7"/>
      <c r="D127" s="8"/>
      <c r="E127" s="8"/>
      <c r="F127" s="12"/>
      <c r="G127" s="13"/>
      <c r="H127" s="13"/>
    </row>
    <row r="128" spans="1:8" s="16" customFormat="1" ht="12.95">
      <c r="A128" s="1"/>
      <c r="B128" s="1"/>
      <c r="C128" s="7"/>
      <c r="D128" s="8"/>
      <c r="E128" s="8"/>
      <c r="F128" s="12"/>
      <c r="G128" s="13"/>
      <c r="H128" s="13"/>
    </row>
    <row r="129" spans="1:8" s="16" customFormat="1" ht="12.95">
      <c r="A129" s="1"/>
      <c r="B129" s="1"/>
      <c r="C129" s="7"/>
      <c r="D129" s="8"/>
      <c r="E129" s="8"/>
      <c r="F129" s="12"/>
      <c r="G129" s="13"/>
      <c r="H129" s="13"/>
    </row>
    <row r="130" spans="1:8" s="16" customFormat="1" ht="12.95">
      <c r="A130" s="1"/>
      <c r="B130" s="1"/>
      <c r="C130" s="7"/>
      <c r="D130" s="8"/>
      <c r="E130" s="8"/>
      <c r="F130" s="12"/>
      <c r="G130" s="13"/>
      <c r="H130" s="13"/>
    </row>
    <row r="131" spans="1:8" s="16" customFormat="1" ht="12.95">
      <c r="A131" s="1"/>
      <c r="B131" s="1"/>
      <c r="C131" s="7"/>
      <c r="D131" s="8"/>
      <c r="E131" s="8"/>
      <c r="F131" s="12"/>
      <c r="G131" s="13"/>
      <c r="H131" s="13"/>
    </row>
    <row r="132" spans="1:8" s="16" customFormat="1" ht="12.95">
      <c r="A132" s="1"/>
      <c r="B132" s="1"/>
      <c r="C132" s="7"/>
      <c r="D132" s="8"/>
      <c r="E132" s="8"/>
      <c r="F132" s="12"/>
      <c r="G132" s="13"/>
      <c r="H132" s="13"/>
    </row>
    <row r="133" spans="1:8" s="16" customFormat="1" ht="12.95">
      <c r="A133" s="1"/>
      <c r="B133" s="1"/>
      <c r="C133" s="7"/>
      <c r="D133" s="8"/>
      <c r="E133" s="8"/>
      <c r="F133" s="12"/>
      <c r="G133" s="13"/>
      <c r="H133" s="13"/>
    </row>
    <row r="134" spans="1:8" s="16" customFormat="1" ht="12.95">
      <c r="A134" s="1"/>
      <c r="B134" s="1"/>
      <c r="C134" s="7"/>
      <c r="D134" s="8"/>
      <c r="E134" s="8"/>
      <c r="F134" s="12"/>
      <c r="G134" s="13"/>
      <c r="H134" s="13"/>
    </row>
    <row r="135" spans="1:8" s="16" customFormat="1" ht="12.95">
      <c r="A135" s="1"/>
      <c r="B135" s="1"/>
      <c r="C135" s="7"/>
      <c r="D135" s="8"/>
      <c r="E135" s="8"/>
      <c r="F135" s="12"/>
      <c r="G135" s="13"/>
      <c r="H135" s="13"/>
    </row>
    <row r="136" spans="1:8" s="16" customFormat="1" ht="12.95">
      <c r="A136" s="1"/>
      <c r="B136" s="1"/>
      <c r="C136" s="7"/>
      <c r="D136" s="8"/>
      <c r="E136" s="8"/>
      <c r="F136" s="12"/>
      <c r="G136" s="13"/>
      <c r="H136" s="13"/>
    </row>
    <row r="137" spans="1:8" s="16" customFormat="1" ht="12.95">
      <c r="A137" s="1"/>
      <c r="B137" s="1"/>
      <c r="C137" s="7"/>
      <c r="D137" s="8"/>
      <c r="E137" s="8"/>
      <c r="F137" s="12"/>
      <c r="G137" s="13"/>
      <c r="H137" s="13"/>
    </row>
    <row r="138" spans="1:8" s="16" customFormat="1" ht="12.95">
      <c r="A138" s="1"/>
      <c r="B138" s="1"/>
      <c r="C138" s="7"/>
      <c r="D138" s="8"/>
      <c r="E138" s="8"/>
      <c r="F138" s="12"/>
      <c r="G138" s="13"/>
      <c r="H138" s="13"/>
    </row>
    <row r="139" spans="1:8" s="16" customFormat="1" ht="12.95">
      <c r="A139" s="1"/>
      <c r="B139" s="1"/>
      <c r="C139" s="7"/>
      <c r="D139" s="8"/>
      <c r="E139" s="8"/>
      <c r="F139" s="12"/>
      <c r="G139" s="13"/>
      <c r="H139" s="13"/>
    </row>
    <row r="140" spans="1:8" s="16" customFormat="1" ht="12.95">
      <c r="A140" s="1"/>
      <c r="B140" s="1"/>
      <c r="C140" s="7"/>
      <c r="D140" s="8"/>
      <c r="E140" s="8"/>
      <c r="F140" s="12"/>
      <c r="G140" s="13"/>
      <c r="H140" s="13"/>
    </row>
    <row r="141" spans="1:8" s="16" customFormat="1" ht="12.95">
      <c r="A141" s="1"/>
      <c r="B141" s="1"/>
      <c r="C141" s="7"/>
      <c r="D141" s="8"/>
      <c r="E141" s="8"/>
      <c r="F141" s="12"/>
      <c r="G141" s="13"/>
      <c r="H141" s="13"/>
    </row>
    <row r="142" spans="1:8" s="16" customFormat="1" ht="12.95">
      <c r="A142" s="1"/>
      <c r="B142" s="1"/>
      <c r="C142" s="7"/>
      <c r="D142" s="8"/>
      <c r="E142" s="8"/>
      <c r="F142" s="12"/>
      <c r="G142" s="13"/>
      <c r="H142" s="13"/>
    </row>
    <row r="143" spans="1:8" s="16" customFormat="1" ht="12.95">
      <c r="A143" s="1"/>
      <c r="B143" s="1"/>
      <c r="C143" s="7"/>
      <c r="D143" s="8"/>
      <c r="E143" s="8"/>
      <c r="F143" s="12"/>
      <c r="G143" s="13"/>
      <c r="H143" s="13"/>
    </row>
    <row r="144" spans="1:8" s="16" customFormat="1" ht="12.95">
      <c r="A144" s="1"/>
      <c r="B144" s="1"/>
      <c r="C144" s="7"/>
      <c r="D144" s="8"/>
      <c r="E144" s="8"/>
      <c r="F144" s="12"/>
      <c r="G144" s="13"/>
      <c r="H144" s="13"/>
    </row>
    <row r="145" spans="1:8" s="16" customFormat="1" ht="12.95">
      <c r="A145" s="1"/>
      <c r="B145" s="1"/>
      <c r="C145" s="7"/>
      <c r="D145" s="8"/>
      <c r="E145" s="8"/>
      <c r="F145" s="12"/>
      <c r="G145" s="13"/>
      <c r="H145" s="13"/>
    </row>
    <row r="146" spans="1:8" s="16" customFormat="1" ht="12.95">
      <c r="A146" s="1"/>
      <c r="B146" s="1"/>
      <c r="C146" s="7"/>
      <c r="D146" s="8"/>
      <c r="E146" s="8"/>
      <c r="F146" s="12"/>
      <c r="G146" s="13"/>
      <c r="H146" s="13"/>
    </row>
    <row r="147" spans="1:8" s="16" customFormat="1" ht="12.95">
      <c r="A147" s="1"/>
      <c r="B147" s="1"/>
      <c r="C147" s="7"/>
      <c r="D147" s="8"/>
      <c r="E147" s="8"/>
      <c r="F147" s="12"/>
      <c r="G147" s="13"/>
      <c r="H147" s="13"/>
    </row>
    <row r="148" spans="1:8" s="16" customFormat="1" ht="12.95">
      <c r="A148" s="1"/>
      <c r="B148" s="1"/>
      <c r="C148" s="7"/>
      <c r="D148" s="8"/>
      <c r="E148" s="8"/>
      <c r="F148" s="12"/>
      <c r="G148" s="13"/>
      <c r="H148" s="13"/>
    </row>
    <row r="149" spans="1:8" s="16" customFormat="1" ht="12.95">
      <c r="A149" s="1"/>
      <c r="B149" s="1"/>
      <c r="C149" s="7"/>
      <c r="D149" s="8"/>
      <c r="E149" s="8"/>
      <c r="F149" s="12"/>
      <c r="G149" s="13"/>
      <c r="H149" s="13"/>
    </row>
    <row r="150" spans="1:8" s="16" customFormat="1" ht="12.95">
      <c r="A150" s="1"/>
      <c r="B150" s="1"/>
      <c r="C150" s="7"/>
      <c r="D150" s="8"/>
      <c r="E150" s="8"/>
      <c r="F150" s="12"/>
      <c r="G150" s="13"/>
      <c r="H150" s="13"/>
    </row>
    <row r="151" spans="1:8" s="16" customFormat="1" ht="12.95">
      <c r="A151" s="1"/>
      <c r="B151" s="1"/>
      <c r="C151" s="7"/>
      <c r="D151" s="8"/>
      <c r="E151" s="8"/>
      <c r="F151" s="12"/>
      <c r="G151" s="13"/>
      <c r="H151" s="13"/>
    </row>
    <row r="152" spans="1:8" s="16" customFormat="1" ht="12.95">
      <c r="A152" s="1"/>
      <c r="B152" s="1"/>
      <c r="C152" s="7"/>
      <c r="D152" s="8"/>
      <c r="E152" s="8"/>
      <c r="F152" s="12"/>
      <c r="G152" s="13"/>
      <c r="H152" s="13"/>
    </row>
    <row r="153" spans="1:8" s="16" customFormat="1" ht="12.95">
      <c r="A153" s="1"/>
      <c r="B153" s="1"/>
      <c r="C153" s="7"/>
      <c r="D153" s="8"/>
      <c r="E153" s="8"/>
      <c r="F153" s="12"/>
      <c r="G153" s="13"/>
      <c r="H153" s="13"/>
    </row>
    <row r="154" spans="1:8" s="16" customFormat="1" ht="12.95">
      <c r="A154" s="1"/>
      <c r="B154" s="1"/>
      <c r="C154" s="7"/>
      <c r="D154" s="8"/>
      <c r="E154" s="8"/>
      <c r="F154" s="12"/>
      <c r="G154" s="13"/>
      <c r="H154" s="13"/>
    </row>
    <row r="155" spans="1:8" s="16" customFormat="1" ht="12.95">
      <c r="A155" s="1"/>
      <c r="B155" s="1"/>
      <c r="C155" s="7"/>
      <c r="D155" s="8"/>
      <c r="E155" s="8"/>
      <c r="F155" s="12"/>
      <c r="G155" s="13"/>
      <c r="H155" s="13"/>
    </row>
    <row r="156" spans="1:8" s="16" customFormat="1" ht="12.95">
      <c r="A156" s="1"/>
      <c r="B156" s="1"/>
      <c r="C156" s="7"/>
      <c r="D156" s="8"/>
      <c r="E156" s="8"/>
      <c r="F156" s="12"/>
      <c r="G156" s="13"/>
      <c r="H156" s="13"/>
    </row>
    <row r="157" spans="1:8" s="16" customFormat="1" ht="12.95">
      <c r="A157" s="1"/>
      <c r="B157" s="1"/>
      <c r="C157" s="7"/>
      <c r="D157" s="8"/>
      <c r="E157" s="8"/>
      <c r="F157" s="12"/>
      <c r="G157" s="13"/>
      <c r="H157" s="13"/>
    </row>
    <row r="158" spans="1:8" s="16" customFormat="1" ht="12.95">
      <c r="A158" s="1"/>
      <c r="B158" s="1"/>
      <c r="C158" s="7"/>
      <c r="D158" s="8"/>
      <c r="E158" s="8"/>
      <c r="F158" s="12"/>
      <c r="G158" s="13"/>
      <c r="H158" s="13"/>
    </row>
    <row r="159" spans="1:8" s="16" customFormat="1" ht="12.95">
      <c r="A159" s="1"/>
      <c r="B159" s="1"/>
      <c r="C159" s="7"/>
      <c r="D159" s="8"/>
      <c r="E159" s="8"/>
      <c r="F159" s="12"/>
      <c r="G159" s="13"/>
      <c r="H159" s="13"/>
    </row>
    <row r="160" spans="1:8" s="16" customFormat="1" ht="12.95">
      <c r="A160" s="1"/>
      <c r="B160" s="1"/>
      <c r="C160" s="7"/>
      <c r="D160" s="8"/>
      <c r="E160" s="8"/>
      <c r="F160" s="12"/>
      <c r="G160" s="13"/>
      <c r="H160" s="13"/>
    </row>
    <row r="161" spans="1:8" s="16" customFormat="1" ht="12.95">
      <c r="A161" s="1"/>
      <c r="B161" s="1"/>
      <c r="C161" s="7"/>
      <c r="D161" s="8"/>
      <c r="E161" s="8"/>
      <c r="F161" s="12"/>
      <c r="G161" s="13"/>
      <c r="H161" s="13"/>
    </row>
    <row r="162" spans="1:8" s="16" customFormat="1" ht="12.95">
      <c r="A162" s="1"/>
      <c r="B162" s="1"/>
      <c r="C162" s="7"/>
      <c r="D162" s="8"/>
      <c r="E162" s="8"/>
      <c r="F162" s="12"/>
      <c r="G162" s="13"/>
      <c r="H162" s="13"/>
    </row>
    <row r="163" spans="1:8" s="16" customFormat="1" ht="12.95">
      <c r="A163" s="1"/>
      <c r="B163" s="1"/>
      <c r="C163" s="7"/>
      <c r="D163" s="8"/>
      <c r="E163" s="8"/>
      <c r="F163" s="12"/>
      <c r="G163" s="13"/>
      <c r="H163" s="13"/>
    </row>
    <row r="164" spans="1:8" s="16" customFormat="1" ht="12.95">
      <c r="A164" s="1"/>
      <c r="B164" s="1"/>
      <c r="C164" s="7"/>
      <c r="D164" s="8"/>
      <c r="E164" s="8"/>
      <c r="F164" s="12"/>
      <c r="G164" s="13"/>
      <c r="H164" s="13"/>
    </row>
    <row r="165" spans="1:8" s="16" customFormat="1" ht="12.95">
      <c r="A165" s="1"/>
      <c r="B165" s="1"/>
      <c r="C165" s="7"/>
      <c r="D165" s="8"/>
      <c r="E165" s="8"/>
      <c r="F165" s="12"/>
      <c r="G165" s="13"/>
      <c r="H165" s="13"/>
    </row>
    <row r="166" spans="1:8" s="16" customFormat="1" ht="12.95">
      <c r="A166" s="1"/>
      <c r="B166" s="1"/>
      <c r="C166" s="7"/>
      <c r="D166" s="8"/>
      <c r="E166" s="8"/>
      <c r="F166" s="12"/>
      <c r="G166" s="13"/>
      <c r="H166" s="13"/>
    </row>
    <row r="167" spans="1:8" s="16" customFormat="1" ht="12.95">
      <c r="A167" s="1"/>
      <c r="B167" s="1"/>
      <c r="C167" s="7"/>
      <c r="D167" s="8"/>
      <c r="E167" s="8"/>
      <c r="F167" s="12"/>
      <c r="G167" s="13"/>
      <c r="H167" s="13"/>
    </row>
    <row r="168" spans="1:8" s="16" customFormat="1" ht="12.95">
      <c r="A168" s="1"/>
      <c r="B168" s="1"/>
      <c r="C168" s="7"/>
      <c r="D168" s="8"/>
      <c r="E168" s="8"/>
      <c r="F168" s="12"/>
      <c r="G168" s="13"/>
      <c r="H168" s="13"/>
    </row>
    <row r="169" spans="1:8" s="16" customFormat="1" ht="12.95">
      <c r="A169" s="1"/>
      <c r="B169" s="1"/>
      <c r="C169" s="7"/>
      <c r="D169" s="8"/>
      <c r="E169" s="8"/>
      <c r="F169" s="12"/>
      <c r="G169" s="13"/>
      <c r="H169" s="13"/>
    </row>
    <row r="170" spans="1:8" s="16" customFormat="1" ht="12.95">
      <c r="A170" s="1"/>
      <c r="B170" s="1"/>
      <c r="C170" s="7"/>
      <c r="D170" s="8"/>
      <c r="E170" s="8"/>
      <c r="F170" s="12"/>
      <c r="G170" s="13"/>
      <c r="H170" s="13"/>
    </row>
    <row r="171" spans="1:8" s="16" customFormat="1" ht="12.95">
      <c r="A171" s="1"/>
      <c r="B171" s="1"/>
      <c r="C171" s="7"/>
      <c r="D171" s="8"/>
      <c r="E171" s="8"/>
      <c r="F171" s="12"/>
      <c r="G171" s="13"/>
      <c r="H171" s="13"/>
    </row>
    <row r="172" spans="1:8" s="16" customFormat="1" ht="12.95">
      <c r="A172" s="1"/>
      <c r="B172" s="1"/>
      <c r="C172" s="7"/>
      <c r="D172" s="8"/>
      <c r="E172" s="8"/>
      <c r="F172" s="12"/>
      <c r="G172" s="13"/>
      <c r="H172" s="13"/>
    </row>
    <row r="173" spans="1:8" s="16" customFormat="1" ht="12.95">
      <c r="A173" s="1"/>
      <c r="B173" s="1"/>
      <c r="C173" s="7"/>
      <c r="D173" s="8"/>
      <c r="E173" s="8"/>
      <c r="F173" s="12"/>
      <c r="G173" s="13"/>
      <c r="H173" s="13"/>
    </row>
    <row r="174" spans="1:8" s="16" customFormat="1" ht="12.95">
      <c r="A174" s="1"/>
      <c r="B174" s="1"/>
      <c r="C174" s="7"/>
      <c r="D174" s="8"/>
      <c r="E174" s="8"/>
      <c r="F174" s="12"/>
      <c r="G174" s="13"/>
      <c r="H174" s="13"/>
    </row>
    <row r="175" spans="1:8" s="16" customFormat="1" ht="12.95">
      <c r="A175" s="1"/>
      <c r="B175" s="1"/>
      <c r="C175" s="7"/>
      <c r="D175" s="8"/>
      <c r="E175" s="8"/>
      <c r="F175" s="12"/>
      <c r="G175" s="13"/>
      <c r="H175" s="13"/>
    </row>
    <row r="176" spans="1:8" s="16" customFormat="1" ht="12.95">
      <c r="A176" s="1"/>
      <c r="B176" s="1"/>
      <c r="C176" s="7"/>
      <c r="D176" s="8"/>
      <c r="E176" s="8"/>
      <c r="F176" s="12"/>
      <c r="G176" s="13"/>
      <c r="H176" s="13"/>
    </row>
    <row r="177" spans="1:8" s="16" customFormat="1" ht="12.95">
      <c r="A177" s="1"/>
      <c r="B177" s="1"/>
      <c r="C177" s="7"/>
      <c r="D177" s="8"/>
      <c r="E177" s="8"/>
      <c r="F177" s="12"/>
      <c r="G177" s="13"/>
      <c r="H177" s="13"/>
    </row>
    <row r="178" spans="1:8" s="16" customFormat="1" ht="12.95">
      <c r="A178" s="1"/>
      <c r="B178" s="1"/>
      <c r="C178" s="7"/>
      <c r="D178" s="8"/>
      <c r="E178" s="8"/>
      <c r="F178" s="12"/>
      <c r="G178" s="13"/>
      <c r="H178" s="13"/>
    </row>
    <row r="179" spans="1:8" s="16" customFormat="1" ht="12.95">
      <c r="A179" s="1"/>
      <c r="B179" s="1"/>
      <c r="C179" s="7"/>
      <c r="D179" s="8"/>
      <c r="E179" s="8"/>
      <c r="F179" s="12"/>
      <c r="G179" s="13"/>
      <c r="H179" s="13"/>
    </row>
    <row r="180" spans="1:8" s="16" customFormat="1" ht="12.95">
      <c r="A180" s="1"/>
      <c r="B180" s="1"/>
      <c r="C180" s="7"/>
      <c r="D180" s="8"/>
      <c r="E180" s="8"/>
      <c r="F180" s="12"/>
      <c r="G180" s="13"/>
      <c r="H180" s="13"/>
    </row>
    <row r="181" spans="1:8" s="16" customFormat="1" ht="12.95">
      <c r="A181" s="1"/>
      <c r="B181" s="1"/>
      <c r="C181" s="7"/>
      <c r="D181" s="8"/>
      <c r="E181" s="8"/>
      <c r="F181" s="12"/>
      <c r="G181" s="13"/>
      <c r="H181" s="13"/>
    </row>
    <row r="182" spans="1:8" s="16" customFormat="1" ht="12.95">
      <c r="A182" s="1"/>
      <c r="B182" s="1"/>
      <c r="C182" s="7"/>
      <c r="D182" s="8"/>
      <c r="E182" s="8"/>
      <c r="F182" s="12"/>
      <c r="G182" s="13"/>
      <c r="H182" s="13"/>
    </row>
    <row r="183" spans="1:8" s="16" customFormat="1" ht="12.95">
      <c r="A183" s="1"/>
      <c r="B183" s="1"/>
      <c r="C183" s="7"/>
      <c r="D183" s="8"/>
      <c r="E183" s="8"/>
      <c r="F183" s="12"/>
      <c r="G183" s="13"/>
      <c r="H183" s="13"/>
    </row>
    <row r="184" spans="1:8" s="16" customFormat="1" ht="12.95">
      <c r="A184" s="1"/>
      <c r="B184" s="1"/>
      <c r="C184" s="7"/>
      <c r="D184" s="8"/>
      <c r="E184" s="8"/>
      <c r="F184" s="12"/>
      <c r="G184" s="13"/>
      <c r="H184" s="13"/>
    </row>
    <row r="185" spans="1:8" s="16" customFormat="1" ht="12.95">
      <c r="A185" s="1"/>
      <c r="B185" s="1"/>
      <c r="C185" s="7"/>
      <c r="D185" s="8"/>
      <c r="E185" s="8"/>
      <c r="F185" s="12"/>
      <c r="G185" s="13"/>
      <c r="H185" s="13"/>
    </row>
    <row r="186" spans="1:8" s="16" customFormat="1" ht="12.95">
      <c r="A186" s="1"/>
      <c r="B186" s="1"/>
      <c r="C186" s="7"/>
      <c r="D186" s="8"/>
      <c r="E186" s="8"/>
      <c r="F186" s="12"/>
      <c r="G186" s="13"/>
      <c r="H186" s="13"/>
    </row>
    <row r="187" spans="1:8" s="16" customFormat="1" ht="12.95">
      <c r="A187" s="1"/>
      <c r="B187" s="1"/>
      <c r="C187" s="7"/>
      <c r="D187" s="8"/>
      <c r="E187" s="8"/>
      <c r="F187" s="12"/>
      <c r="G187" s="13"/>
      <c r="H187" s="13"/>
    </row>
    <row r="188" spans="1:8" s="16" customFormat="1" ht="12.95">
      <c r="A188" s="1"/>
      <c r="B188" s="1"/>
      <c r="C188" s="7"/>
      <c r="D188" s="8"/>
      <c r="E188" s="8"/>
      <c r="F188" s="12"/>
      <c r="G188" s="13"/>
      <c r="H188" s="13"/>
    </row>
    <row r="189" spans="1:8" s="16" customFormat="1" ht="12.95">
      <c r="A189" s="1"/>
      <c r="B189" s="1"/>
      <c r="C189" s="7"/>
      <c r="D189" s="8"/>
      <c r="E189" s="8"/>
      <c r="F189" s="12"/>
      <c r="G189" s="13"/>
      <c r="H189" s="13"/>
    </row>
    <row r="190" spans="1:8" s="16" customFormat="1" ht="12.95">
      <c r="A190" s="1"/>
      <c r="B190" s="1"/>
      <c r="C190" s="7"/>
      <c r="D190" s="8"/>
      <c r="E190" s="8"/>
      <c r="F190" s="12"/>
      <c r="G190" s="13"/>
      <c r="H190" s="13"/>
    </row>
    <row r="191" spans="1:8" s="16" customFormat="1" ht="12.95">
      <c r="A191" s="1"/>
      <c r="B191" s="1"/>
      <c r="C191" s="7"/>
      <c r="D191" s="8"/>
      <c r="E191" s="8"/>
      <c r="F191" s="12"/>
      <c r="G191" s="13"/>
      <c r="H191" s="13"/>
    </row>
    <row r="192" spans="1:8" s="16" customFormat="1" ht="12.95">
      <c r="A192" s="1"/>
      <c r="B192" s="1"/>
      <c r="C192" s="7"/>
      <c r="D192" s="8"/>
      <c r="E192" s="8"/>
      <c r="F192" s="12"/>
      <c r="G192" s="13"/>
      <c r="H192" s="13"/>
    </row>
    <row r="193" spans="1:8" s="16" customFormat="1" ht="12.95">
      <c r="A193" s="1"/>
      <c r="B193" s="1"/>
      <c r="C193" s="7"/>
      <c r="D193" s="8"/>
      <c r="E193" s="8"/>
      <c r="F193" s="12"/>
      <c r="G193" s="13"/>
      <c r="H193" s="13"/>
    </row>
    <row r="194" spans="1:8" s="16" customFormat="1" ht="12.95">
      <c r="A194" s="1"/>
      <c r="B194" s="1"/>
      <c r="C194" s="7"/>
      <c r="D194" s="8"/>
      <c r="E194" s="8"/>
      <c r="F194" s="12"/>
      <c r="G194" s="13"/>
      <c r="H194" s="13"/>
    </row>
    <row r="195" spans="1:8" s="16" customFormat="1" ht="12.95">
      <c r="A195" s="1"/>
      <c r="B195" s="1"/>
      <c r="C195" s="7"/>
      <c r="D195" s="8"/>
      <c r="E195" s="8"/>
      <c r="F195" s="12"/>
      <c r="G195" s="13"/>
      <c r="H195" s="13"/>
    </row>
    <row r="196" spans="1:8" s="16" customFormat="1" ht="12.95">
      <c r="A196" s="1"/>
      <c r="B196" s="1"/>
      <c r="C196" s="7"/>
      <c r="D196" s="8"/>
      <c r="E196" s="8"/>
      <c r="F196" s="12"/>
      <c r="G196" s="13"/>
      <c r="H196" s="13"/>
    </row>
    <row r="197" spans="1:8" s="16" customFormat="1" ht="12.95">
      <c r="A197" s="1"/>
      <c r="B197" s="1"/>
      <c r="C197" s="7"/>
      <c r="D197" s="8"/>
      <c r="E197" s="8"/>
      <c r="F197" s="12"/>
      <c r="G197" s="13"/>
      <c r="H197" s="13"/>
    </row>
    <row r="198" spans="1:8" s="16" customFormat="1" ht="12.95">
      <c r="A198" s="1"/>
      <c r="B198" s="1"/>
      <c r="C198" s="7"/>
      <c r="D198" s="8"/>
      <c r="E198" s="8"/>
      <c r="F198" s="12"/>
      <c r="G198" s="13"/>
      <c r="H198" s="13"/>
    </row>
    <row r="199" spans="1:8" s="16" customFormat="1" ht="12.95">
      <c r="A199" s="1"/>
      <c r="B199" s="1"/>
      <c r="C199" s="7"/>
      <c r="D199" s="8"/>
      <c r="E199" s="8"/>
      <c r="F199" s="12"/>
      <c r="G199" s="13"/>
      <c r="H199" s="13"/>
    </row>
    <row r="200" spans="1:8" s="16" customFormat="1" ht="12.95">
      <c r="A200" s="1"/>
      <c r="B200" s="1"/>
      <c r="C200" s="7"/>
      <c r="D200" s="8"/>
      <c r="E200" s="8"/>
      <c r="F200" s="12"/>
      <c r="G200" s="13"/>
      <c r="H200" s="13"/>
    </row>
    <row r="201" spans="1:8" s="16" customFormat="1" ht="12.95">
      <c r="A201" s="1"/>
      <c r="B201" s="1"/>
      <c r="C201" s="7"/>
      <c r="D201" s="8"/>
      <c r="E201" s="8"/>
      <c r="F201" s="12"/>
      <c r="G201" s="13"/>
      <c r="H201" s="13"/>
    </row>
    <row r="202" spans="1:8" s="16" customFormat="1" ht="12.95">
      <c r="A202" s="1"/>
      <c r="B202" s="1"/>
      <c r="C202" s="7"/>
      <c r="D202" s="8"/>
      <c r="E202" s="8"/>
      <c r="F202" s="12"/>
      <c r="G202" s="13"/>
      <c r="H202" s="13"/>
    </row>
    <row r="203" spans="1:8" s="16" customFormat="1" ht="12.95">
      <c r="A203" s="1"/>
      <c r="B203" s="1"/>
      <c r="C203" s="7"/>
      <c r="D203" s="8"/>
      <c r="E203" s="8"/>
      <c r="F203" s="12"/>
      <c r="G203" s="13"/>
      <c r="H203" s="13"/>
    </row>
    <row r="204" spans="1:8" s="16" customFormat="1" ht="12.95">
      <c r="A204" s="1"/>
      <c r="B204" s="1"/>
      <c r="C204" s="7"/>
      <c r="D204" s="8"/>
      <c r="E204" s="8"/>
      <c r="F204" s="12"/>
      <c r="G204" s="13"/>
      <c r="H204" s="13"/>
    </row>
    <row r="205" spans="1:8" s="16" customFormat="1" ht="12.95">
      <c r="A205" s="1"/>
      <c r="B205" s="1"/>
      <c r="C205" s="7"/>
      <c r="D205" s="8"/>
      <c r="E205" s="8"/>
      <c r="F205" s="12"/>
      <c r="G205" s="13"/>
      <c r="H205" s="13"/>
    </row>
    <row r="206" spans="1:8" s="16" customFormat="1" ht="12.95">
      <c r="A206" s="1"/>
      <c r="B206" s="1"/>
      <c r="C206" s="7"/>
      <c r="D206" s="8"/>
      <c r="E206" s="8"/>
      <c r="F206" s="12"/>
      <c r="G206" s="13"/>
      <c r="H206" s="13"/>
    </row>
    <row r="207" spans="1:8" s="16" customFormat="1" ht="12.95">
      <c r="A207" s="1"/>
      <c r="B207" s="1"/>
      <c r="C207" s="7"/>
      <c r="D207" s="8"/>
      <c r="E207" s="8"/>
      <c r="F207" s="12"/>
      <c r="G207" s="13"/>
      <c r="H207" s="13"/>
    </row>
    <row r="208" spans="1:8" s="16" customFormat="1" ht="12.95">
      <c r="A208" s="1"/>
      <c r="B208" s="1"/>
      <c r="C208" s="7"/>
      <c r="D208" s="8"/>
      <c r="E208" s="8"/>
      <c r="F208" s="12"/>
      <c r="G208" s="13"/>
      <c r="H208" s="13"/>
    </row>
    <row r="209" spans="1:8" s="16" customFormat="1" ht="12.95">
      <c r="A209" s="1"/>
      <c r="B209" s="1"/>
      <c r="C209" s="7"/>
      <c r="D209" s="8"/>
      <c r="E209" s="8"/>
      <c r="F209" s="12"/>
      <c r="G209" s="13"/>
      <c r="H209" s="13"/>
    </row>
    <row r="210" spans="1:8" s="16" customFormat="1" ht="12.95">
      <c r="A210" s="1"/>
      <c r="B210" s="1"/>
      <c r="C210" s="7"/>
      <c r="D210" s="8"/>
      <c r="E210" s="8"/>
      <c r="F210" s="12"/>
      <c r="G210" s="13"/>
      <c r="H210" s="13"/>
    </row>
    <row r="211" spans="1:8" s="16" customFormat="1" ht="12.95">
      <c r="A211" s="1"/>
      <c r="B211" s="1"/>
      <c r="C211" s="7"/>
      <c r="D211" s="8"/>
      <c r="E211" s="8"/>
      <c r="F211" s="12"/>
      <c r="G211" s="13"/>
      <c r="H211" s="13"/>
    </row>
    <row r="212" spans="1:8" s="16" customFormat="1" ht="12.95">
      <c r="A212" s="1"/>
      <c r="B212" s="1"/>
      <c r="C212" s="7"/>
      <c r="D212" s="8"/>
      <c r="E212" s="8"/>
      <c r="F212" s="12"/>
      <c r="G212" s="13"/>
      <c r="H212" s="13"/>
    </row>
    <row r="213" spans="1:8" s="16" customFormat="1" ht="12.95">
      <c r="A213" s="1"/>
      <c r="B213" s="1"/>
      <c r="C213" s="7"/>
      <c r="D213" s="8"/>
      <c r="E213" s="8"/>
      <c r="F213" s="12"/>
      <c r="G213" s="13"/>
      <c r="H213" s="13"/>
    </row>
    <row r="214" spans="1:8" s="16" customFormat="1" ht="12.95">
      <c r="A214" s="1"/>
      <c r="B214" s="1"/>
      <c r="C214" s="7"/>
      <c r="D214" s="8"/>
      <c r="E214" s="8"/>
      <c r="F214" s="12"/>
      <c r="G214" s="13"/>
      <c r="H214" s="13"/>
    </row>
    <row r="215" spans="1:8" s="16" customFormat="1" ht="12.95">
      <c r="A215" s="1"/>
      <c r="B215" s="1"/>
      <c r="C215" s="7"/>
      <c r="D215" s="8"/>
      <c r="E215" s="8"/>
      <c r="F215" s="12"/>
      <c r="G215" s="13"/>
      <c r="H215" s="13"/>
    </row>
    <row r="216" spans="1:8" s="16" customFormat="1" ht="12.95">
      <c r="A216" s="1"/>
      <c r="B216" s="1"/>
      <c r="C216" s="7"/>
      <c r="D216" s="8"/>
      <c r="E216" s="8"/>
      <c r="F216" s="12"/>
      <c r="G216" s="13"/>
      <c r="H216" s="13"/>
    </row>
    <row r="217" spans="1:8" s="16" customFormat="1" ht="12.95">
      <c r="A217" s="1"/>
      <c r="B217" s="1"/>
      <c r="C217" s="7"/>
      <c r="D217" s="8"/>
      <c r="E217" s="8"/>
      <c r="F217" s="12"/>
      <c r="G217" s="13"/>
      <c r="H217" s="13"/>
    </row>
    <row r="218" spans="1:8" s="16" customFormat="1" ht="12.95">
      <c r="A218" s="1"/>
      <c r="B218" s="1"/>
      <c r="C218" s="7"/>
      <c r="D218" s="8"/>
      <c r="E218" s="8"/>
      <c r="F218" s="12"/>
      <c r="G218" s="13"/>
      <c r="H218" s="13"/>
    </row>
    <row r="219" spans="1:8" s="16" customFormat="1" ht="12.95">
      <c r="A219" s="1"/>
      <c r="B219" s="1"/>
      <c r="C219" s="7"/>
      <c r="D219" s="8"/>
      <c r="E219" s="8"/>
      <c r="F219" s="12"/>
      <c r="G219" s="13"/>
      <c r="H219" s="13"/>
    </row>
    <row r="220" spans="1:8" s="16" customFormat="1" ht="12.95">
      <c r="A220" s="1"/>
      <c r="B220" s="1"/>
      <c r="C220" s="7"/>
      <c r="D220" s="8"/>
      <c r="E220" s="8"/>
      <c r="F220" s="12"/>
      <c r="G220" s="13"/>
      <c r="H220" s="13"/>
    </row>
    <row r="221" spans="1:8" s="16" customFormat="1" ht="12.95">
      <c r="A221" s="1"/>
      <c r="B221" s="1"/>
      <c r="C221" s="7"/>
      <c r="D221" s="8"/>
      <c r="E221" s="8"/>
      <c r="F221" s="12"/>
      <c r="G221" s="13"/>
      <c r="H221" s="13"/>
    </row>
    <row r="222" spans="1:8" s="16" customFormat="1" ht="12.95">
      <c r="A222" s="1"/>
      <c r="B222" s="1"/>
      <c r="C222" s="7"/>
      <c r="D222" s="8"/>
      <c r="E222" s="8"/>
      <c r="F222" s="12"/>
      <c r="G222" s="13"/>
      <c r="H222" s="13"/>
    </row>
    <row r="223" spans="1:8" s="16" customFormat="1" ht="12.95">
      <c r="A223" s="1"/>
      <c r="B223" s="1"/>
      <c r="C223" s="7"/>
      <c r="D223" s="8"/>
      <c r="E223" s="8"/>
      <c r="F223" s="12"/>
      <c r="G223" s="13"/>
      <c r="H223" s="13"/>
    </row>
    <row r="224" spans="1:8" s="16" customFormat="1" ht="12.95">
      <c r="A224" s="1"/>
      <c r="B224" s="1"/>
      <c r="C224" s="7"/>
      <c r="D224" s="8"/>
      <c r="E224" s="8"/>
      <c r="F224" s="12"/>
      <c r="G224" s="13"/>
      <c r="H224" s="13"/>
    </row>
    <row r="225" spans="1:8" s="16" customFormat="1" ht="12.95">
      <c r="A225" s="1"/>
      <c r="B225" s="1"/>
      <c r="C225" s="7"/>
      <c r="D225" s="8"/>
      <c r="E225" s="8"/>
      <c r="F225" s="12"/>
      <c r="G225" s="13"/>
      <c r="H225" s="13"/>
    </row>
    <row r="226" spans="1:8" s="16" customFormat="1" ht="12.95">
      <c r="A226" s="1"/>
      <c r="B226" s="1"/>
      <c r="C226" s="7"/>
      <c r="D226" s="8"/>
      <c r="E226" s="8"/>
      <c r="F226" s="12"/>
      <c r="G226" s="13"/>
      <c r="H226" s="13"/>
    </row>
    <row r="227" spans="1:8" s="16" customFormat="1" ht="12.95">
      <c r="A227" s="1"/>
      <c r="B227" s="1"/>
      <c r="C227" s="7"/>
      <c r="D227" s="8"/>
      <c r="E227" s="8"/>
      <c r="F227" s="12"/>
      <c r="G227" s="13"/>
      <c r="H227" s="13"/>
    </row>
    <row r="228" spans="1:8" s="16" customFormat="1" ht="12.95">
      <c r="A228" s="1"/>
      <c r="B228" s="1"/>
      <c r="C228" s="7"/>
      <c r="D228" s="8"/>
      <c r="E228" s="8"/>
      <c r="F228" s="12"/>
      <c r="G228" s="13"/>
      <c r="H228" s="13"/>
    </row>
    <row r="229" spans="1:8" s="16" customFormat="1" ht="12.95">
      <c r="A229" s="1"/>
      <c r="B229" s="1"/>
      <c r="C229" s="7"/>
      <c r="D229" s="8"/>
      <c r="E229" s="8"/>
      <c r="F229" s="12"/>
      <c r="G229" s="13"/>
      <c r="H229" s="13"/>
    </row>
    <row r="230" spans="1:8" s="16" customFormat="1" ht="12.95">
      <c r="A230" s="1"/>
      <c r="B230" s="1"/>
      <c r="C230" s="7"/>
      <c r="D230" s="8"/>
      <c r="E230" s="8"/>
      <c r="F230" s="12"/>
      <c r="G230" s="13"/>
      <c r="H230" s="13"/>
    </row>
    <row r="231" spans="1:8" s="16" customFormat="1" ht="12.95">
      <c r="A231" s="1"/>
      <c r="B231" s="1"/>
      <c r="C231" s="7"/>
      <c r="D231" s="8"/>
      <c r="E231" s="8"/>
      <c r="F231" s="12"/>
      <c r="G231" s="13"/>
      <c r="H231" s="13"/>
    </row>
    <row r="232" spans="1:8" s="16" customFormat="1" ht="12.95">
      <c r="A232" s="1"/>
      <c r="B232" s="1"/>
      <c r="C232" s="7"/>
      <c r="D232" s="8"/>
      <c r="E232" s="8"/>
      <c r="F232" s="12"/>
      <c r="G232" s="13"/>
      <c r="H232" s="13"/>
    </row>
    <row r="233" spans="1:8" s="16" customFormat="1" ht="12.95">
      <c r="A233" s="1"/>
      <c r="B233" s="1"/>
      <c r="C233" s="7"/>
      <c r="D233" s="8"/>
      <c r="E233" s="8"/>
      <c r="F233" s="12"/>
      <c r="G233" s="13"/>
      <c r="H233" s="13"/>
    </row>
    <row r="234" spans="1:8" s="16" customFormat="1" ht="12.95">
      <c r="A234" s="1"/>
      <c r="B234" s="1"/>
      <c r="C234" s="7"/>
      <c r="D234" s="8"/>
      <c r="E234" s="8"/>
      <c r="F234" s="12"/>
      <c r="G234" s="13"/>
      <c r="H234" s="13"/>
    </row>
    <row r="235" spans="1:8" s="16" customFormat="1" ht="12.95">
      <c r="A235" s="1"/>
      <c r="B235" s="1"/>
      <c r="C235" s="7"/>
      <c r="D235" s="8"/>
      <c r="E235" s="8"/>
      <c r="F235" s="12"/>
      <c r="G235" s="13"/>
      <c r="H235" s="13"/>
    </row>
    <row r="236" spans="1:8" s="16" customFormat="1" ht="12.95">
      <c r="A236" s="1"/>
      <c r="B236" s="1"/>
      <c r="C236" s="7"/>
      <c r="D236" s="8"/>
      <c r="E236" s="8"/>
      <c r="F236" s="12"/>
      <c r="G236" s="13"/>
      <c r="H236" s="13"/>
    </row>
    <row r="237" spans="1:8" s="16" customFormat="1" ht="12.95">
      <c r="A237" s="1"/>
      <c r="B237" s="1"/>
      <c r="C237" s="7"/>
      <c r="D237" s="8"/>
      <c r="E237" s="8"/>
      <c r="F237" s="12"/>
      <c r="G237" s="13"/>
      <c r="H237" s="13"/>
    </row>
    <row r="238" spans="1:8" s="16" customFormat="1" ht="12.95">
      <c r="A238" s="1"/>
      <c r="B238" s="1"/>
      <c r="C238" s="7"/>
      <c r="D238" s="8"/>
      <c r="E238" s="8"/>
      <c r="F238" s="12"/>
      <c r="G238" s="13"/>
      <c r="H238" s="13"/>
    </row>
    <row r="239" spans="1:8" s="16" customFormat="1" ht="12.95">
      <c r="A239" s="1"/>
      <c r="B239" s="1"/>
      <c r="C239" s="7"/>
      <c r="D239" s="8"/>
      <c r="E239" s="8"/>
      <c r="F239" s="12"/>
      <c r="G239" s="13"/>
      <c r="H239" s="13"/>
    </row>
    <row r="240" spans="1:8" s="16" customFormat="1" ht="12.95">
      <c r="A240" s="1"/>
      <c r="B240" s="1"/>
      <c r="C240" s="7"/>
      <c r="D240" s="8"/>
      <c r="E240" s="8"/>
      <c r="F240" s="12"/>
      <c r="G240" s="13"/>
      <c r="H240" s="13"/>
    </row>
    <row r="241" spans="1:8" s="16" customFormat="1" ht="12.95">
      <c r="A241" s="1"/>
      <c r="B241" s="1"/>
      <c r="C241" s="7"/>
      <c r="D241" s="8"/>
      <c r="E241" s="8"/>
      <c r="F241" s="12"/>
      <c r="G241" s="13"/>
      <c r="H241" s="13"/>
    </row>
    <row r="242" spans="1:8" s="16" customFormat="1" ht="12.95">
      <c r="A242" s="1"/>
      <c r="B242" s="1"/>
      <c r="C242" s="7"/>
      <c r="D242" s="8"/>
      <c r="E242" s="8"/>
      <c r="F242" s="12"/>
      <c r="G242" s="13"/>
      <c r="H242" s="13"/>
    </row>
    <row r="243" spans="1:8" s="16" customFormat="1" ht="12.95">
      <c r="A243" s="1"/>
      <c r="B243" s="1"/>
      <c r="C243" s="7"/>
      <c r="D243" s="8"/>
      <c r="E243" s="8"/>
      <c r="F243" s="12"/>
      <c r="G243" s="13"/>
      <c r="H243" s="13"/>
    </row>
    <row r="244" spans="1:8" s="16" customFormat="1" ht="12.95">
      <c r="A244" s="1"/>
      <c r="B244" s="1"/>
      <c r="C244" s="7"/>
      <c r="D244" s="8"/>
      <c r="E244" s="8"/>
      <c r="F244" s="12"/>
      <c r="G244" s="13"/>
      <c r="H244" s="13"/>
    </row>
    <row r="245" spans="1:8" s="16" customFormat="1" ht="12.95">
      <c r="A245" s="1"/>
      <c r="B245" s="1"/>
      <c r="C245" s="7"/>
      <c r="D245" s="8"/>
      <c r="E245" s="8"/>
      <c r="F245" s="12"/>
      <c r="G245" s="13"/>
      <c r="H245" s="13"/>
    </row>
    <row r="246" spans="1:8" s="16" customFormat="1" ht="12.95">
      <c r="A246" s="1"/>
      <c r="B246" s="1"/>
      <c r="C246" s="7"/>
      <c r="D246" s="8"/>
      <c r="E246" s="8"/>
      <c r="F246" s="12"/>
      <c r="G246" s="13"/>
      <c r="H246" s="13"/>
    </row>
    <row r="247" spans="1:8" s="16" customFormat="1" ht="12.95">
      <c r="A247" s="1"/>
      <c r="B247" s="1"/>
      <c r="C247" s="7"/>
      <c r="D247" s="8"/>
      <c r="E247" s="8"/>
      <c r="F247" s="12"/>
      <c r="G247" s="13"/>
      <c r="H247" s="13"/>
    </row>
    <row r="248" spans="1:8" s="16" customFormat="1" ht="12.95">
      <c r="A248" s="1"/>
      <c r="B248" s="1"/>
      <c r="C248" s="7"/>
      <c r="D248" s="8"/>
      <c r="E248" s="8"/>
      <c r="F248" s="12"/>
      <c r="G248" s="13"/>
      <c r="H248" s="13"/>
    </row>
    <row r="249" spans="1:8" s="16" customFormat="1" ht="12.95">
      <c r="A249" s="1"/>
      <c r="B249" s="1"/>
      <c r="C249" s="7"/>
      <c r="D249" s="8"/>
      <c r="E249" s="8"/>
      <c r="F249" s="12"/>
      <c r="G249" s="13"/>
      <c r="H249" s="13"/>
    </row>
    <row r="250" spans="1:8" s="16" customFormat="1" ht="12.95">
      <c r="A250" s="1"/>
      <c r="B250" s="1"/>
      <c r="C250" s="7"/>
      <c r="D250" s="8"/>
      <c r="E250" s="8"/>
      <c r="F250" s="12"/>
      <c r="G250" s="13"/>
      <c r="H250" s="13"/>
    </row>
    <row r="251" spans="1:8" s="16" customFormat="1" ht="12.95">
      <c r="A251" s="1"/>
      <c r="B251" s="1"/>
      <c r="C251" s="7"/>
      <c r="D251" s="8"/>
      <c r="E251" s="8"/>
      <c r="F251" s="12"/>
      <c r="G251" s="13"/>
      <c r="H251" s="13"/>
    </row>
    <row r="252" spans="1:8" s="16" customFormat="1" ht="12.95">
      <c r="A252" s="1"/>
      <c r="B252" s="1"/>
      <c r="C252" s="7"/>
      <c r="D252" s="8"/>
      <c r="E252" s="8"/>
      <c r="F252" s="12"/>
      <c r="G252" s="13"/>
      <c r="H252" s="13"/>
    </row>
    <row r="253" spans="1:8" s="16" customFormat="1" ht="12.95">
      <c r="A253" s="1"/>
      <c r="B253" s="1"/>
      <c r="C253" s="7"/>
      <c r="D253" s="8"/>
      <c r="E253" s="8"/>
      <c r="F253" s="12"/>
      <c r="G253" s="13"/>
      <c r="H253" s="13"/>
    </row>
    <row r="254" spans="1:8" s="16" customFormat="1" ht="12.95">
      <c r="A254" s="1"/>
      <c r="B254" s="1"/>
      <c r="C254" s="7"/>
      <c r="D254" s="8"/>
      <c r="E254" s="8"/>
      <c r="F254" s="12"/>
      <c r="G254" s="13"/>
      <c r="H254" s="13"/>
    </row>
    <row r="255" spans="1:8" s="16" customFormat="1" ht="12.95">
      <c r="A255" s="1"/>
      <c r="B255" s="1"/>
      <c r="C255" s="7"/>
      <c r="D255" s="8"/>
      <c r="E255" s="8"/>
      <c r="F255" s="12"/>
      <c r="G255" s="13"/>
      <c r="H255" s="13"/>
    </row>
    <row r="256" spans="1:8" s="16" customFormat="1" ht="12.95">
      <c r="A256" s="1"/>
      <c r="B256" s="1"/>
      <c r="C256" s="7"/>
      <c r="D256" s="8"/>
      <c r="E256" s="8"/>
      <c r="F256" s="12"/>
      <c r="G256" s="13"/>
      <c r="H256" s="13"/>
    </row>
    <row r="257" spans="1:8" s="16" customFormat="1" ht="12.95">
      <c r="A257" s="1"/>
      <c r="B257" s="1"/>
      <c r="C257" s="7"/>
      <c r="D257" s="8"/>
      <c r="E257" s="8"/>
      <c r="F257" s="12"/>
      <c r="G257" s="13"/>
      <c r="H257" s="13"/>
    </row>
    <row r="258" spans="1:8" s="16" customFormat="1" ht="12.95">
      <c r="A258" s="1"/>
      <c r="B258" s="1"/>
      <c r="C258" s="7"/>
      <c r="D258" s="8"/>
      <c r="E258" s="8"/>
      <c r="F258" s="12"/>
      <c r="G258" s="13"/>
      <c r="H258" s="13"/>
    </row>
    <row r="259" spans="1:8" s="16" customFormat="1" ht="12.95">
      <c r="A259" s="1"/>
      <c r="B259" s="1"/>
      <c r="C259" s="7"/>
      <c r="D259" s="8"/>
      <c r="E259" s="8"/>
      <c r="F259" s="12"/>
      <c r="G259" s="13"/>
      <c r="H259" s="13"/>
    </row>
    <row r="260" spans="1:8" s="16" customFormat="1" ht="12.95">
      <c r="A260" s="1"/>
      <c r="B260" s="1"/>
      <c r="C260" s="7"/>
      <c r="D260" s="8"/>
      <c r="E260" s="8"/>
      <c r="F260" s="12"/>
      <c r="G260" s="13"/>
      <c r="H260" s="13"/>
    </row>
    <row r="261" spans="1:8" s="16" customFormat="1" ht="12.95">
      <c r="A261" s="1"/>
      <c r="B261" s="1"/>
      <c r="C261" s="7"/>
      <c r="D261" s="8"/>
      <c r="E261" s="8"/>
      <c r="F261" s="12"/>
      <c r="G261" s="13"/>
      <c r="H261" s="13"/>
    </row>
    <row r="262" spans="1:8" s="16" customFormat="1" ht="12.95">
      <c r="A262" s="1"/>
      <c r="B262" s="1"/>
      <c r="C262" s="7"/>
      <c r="D262" s="8"/>
      <c r="E262" s="8"/>
      <c r="F262" s="12"/>
      <c r="G262" s="13"/>
      <c r="H262" s="13"/>
    </row>
    <row r="263" spans="1:8" s="16" customFormat="1" ht="12.95">
      <c r="A263" s="1"/>
      <c r="B263" s="1"/>
      <c r="C263" s="7"/>
      <c r="D263" s="8"/>
      <c r="E263" s="8"/>
      <c r="F263" s="12"/>
      <c r="G263" s="13"/>
      <c r="H263" s="13"/>
    </row>
    <row r="264" spans="1:8" s="16" customFormat="1" ht="12.95">
      <c r="A264" s="1"/>
      <c r="B264" s="1"/>
      <c r="C264" s="7"/>
      <c r="D264" s="8"/>
      <c r="E264" s="8"/>
      <c r="F264" s="12"/>
      <c r="G264" s="13"/>
      <c r="H264" s="13"/>
    </row>
    <row r="265" spans="1:8" s="16" customFormat="1" ht="12.95">
      <c r="A265" s="1"/>
      <c r="B265" s="1"/>
      <c r="C265" s="7"/>
      <c r="D265" s="8"/>
      <c r="E265" s="8"/>
      <c r="F265" s="12"/>
      <c r="G265" s="13"/>
      <c r="H265" s="13"/>
    </row>
    <row r="266" spans="1:8" s="16" customFormat="1" ht="12.95">
      <c r="A266" s="1"/>
      <c r="B266" s="1"/>
      <c r="C266" s="7"/>
      <c r="D266" s="8"/>
      <c r="E266" s="8"/>
      <c r="F266" s="12"/>
      <c r="G266" s="13"/>
      <c r="H266" s="13"/>
    </row>
    <row r="267" spans="1:8" s="16" customFormat="1" ht="12.95">
      <c r="A267" s="1"/>
      <c r="B267" s="1"/>
      <c r="C267" s="7"/>
      <c r="D267" s="8"/>
      <c r="E267" s="8"/>
      <c r="F267" s="12"/>
      <c r="G267" s="13"/>
      <c r="H267" s="13"/>
    </row>
    <row r="268" spans="1:8" s="16" customFormat="1" ht="12.95">
      <c r="A268" s="1"/>
      <c r="B268" s="1"/>
      <c r="C268" s="7"/>
      <c r="D268" s="8"/>
      <c r="E268" s="8"/>
      <c r="F268" s="12"/>
      <c r="G268" s="13"/>
      <c r="H268" s="13"/>
    </row>
    <row r="269" spans="1:8" s="16" customFormat="1" ht="12.95">
      <c r="A269" s="1"/>
      <c r="B269" s="1"/>
      <c r="C269" s="7"/>
      <c r="D269" s="8"/>
      <c r="E269" s="8"/>
      <c r="F269" s="12"/>
      <c r="G269" s="13"/>
      <c r="H269" s="13"/>
    </row>
    <row r="270" spans="1:8" s="16" customFormat="1" ht="12.95">
      <c r="A270" s="1"/>
      <c r="B270" s="1"/>
      <c r="C270" s="7"/>
      <c r="D270" s="8"/>
      <c r="E270" s="8"/>
      <c r="F270" s="12"/>
      <c r="G270" s="13"/>
      <c r="H270" s="13"/>
    </row>
    <row r="271" spans="1:8" s="16" customFormat="1" ht="12.95">
      <c r="A271" s="1"/>
      <c r="B271" s="1"/>
      <c r="C271" s="7"/>
      <c r="D271" s="8"/>
      <c r="E271" s="8"/>
      <c r="F271" s="12"/>
      <c r="G271" s="13"/>
      <c r="H271" s="13"/>
    </row>
    <row r="272" spans="1:8" s="16" customFormat="1" ht="12.95">
      <c r="A272" s="1"/>
      <c r="B272" s="1"/>
      <c r="C272" s="7"/>
      <c r="D272" s="8"/>
      <c r="E272" s="8"/>
      <c r="F272" s="12"/>
      <c r="G272" s="13"/>
      <c r="H272" s="13"/>
    </row>
    <row r="273" spans="1:8" s="16" customFormat="1" ht="12.95">
      <c r="A273" s="1"/>
      <c r="B273" s="1"/>
      <c r="C273" s="7"/>
      <c r="D273" s="8"/>
      <c r="E273" s="8"/>
      <c r="F273" s="12"/>
      <c r="G273" s="13"/>
      <c r="H273" s="13"/>
    </row>
    <row r="274" spans="1:8" s="16" customFormat="1" ht="12.95">
      <c r="A274" s="1"/>
      <c r="B274" s="1"/>
      <c r="C274" s="7"/>
      <c r="D274" s="8"/>
      <c r="E274" s="8"/>
      <c r="F274" s="12"/>
      <c r="G274" s="13"/>
      <c r="H274" s="13"/>
    </row>
    <row r="275" spans="1:8" s="16" customFormat="1" ht="12.95">
      <c r="A275" s="1"/>
      <c r="B275" s="1"/>
      <c r="C275" s="7"/>
      <c r="D275" s="8"/>
      <c r="E275" s="8"/>
      <c r="F275" s="12"/>
      <c r="G275" s="13"/>
      <c r="H275" s="13"/>
    </row>
    <row r="276" spans="1:8" s="16" customFormat="1" ht="12.95">
      <c r="A276" s="1"/>
      <c r="B276" s="1"/>
      <c r="C276" s="7"/>
      <c r="D276" s="8"/>
      <c r="E276" s="8"/>
      <c r="F276" s="12"/>
      <c r="G276" s="13"/>
      <c r="H276" s="13"/>
    </row>
    <row r="277" spans="1:8" s="16" customFormat="1" ht="12.95">
      <c r="A277" s="1"/>
      <c r="B277" s="1"/>
      <c r="C277" s="7"/>
      <c r="D277" s="8"/>
      <c r="E277" s="8"/>
      <c r="F277" s="12"/>
      <c r="G277" s="13"/>
      <c r="H277" s="13"/>
    </row>
    <row r="278" spans="1:8" s="16" customFormat="1" ht="12.95">
      <c r="A278" s="1"/>
      <c r="B278" s="1"/>
      <c r="C278" s="7"/>
      <c r="D278" s="8"/>
      <c r="E278" s="8"/>
      <c r="F278" s="12"/>
      <c r="G278" s="13"/>
      <c r="H278" s="13"/>
    </row>
    <row r="279" spans="1:8" s="16" customFormat="1" ht="12.95">
      <c r="A279" s="1"/>
      <c r="B279" s="1"/>
      <c r="C279" s="7"/>
      <c r="D279" s="8"/>
      <c r="E279" s="8"/>
      <c r="F279" s="12"/>
      <c r="G279" s="13"/>
      <c r="H279" s="13"/>
    </row>
    <row r="280" spans="1:8" s="16" customFormat="1" ht="12.95">
      <c r="A280" s="1"/>
      <c r="B280" s="1"/>
      <c r="C280" s="7"/>
      <c r="D280" s="8"/>
      <c r="E280" s="8"/>
      <c r="F280" s="12"/>
      <c r="G280" s="13"/>
      <c r="H280" s="13"/>
    </row>
    <row r="281" spans="1:8" s="16" customFormat="1" ht="12.95">
      <c r="A281" s="1"/>
      <c r="B281" s="1"/>
      <c r="C281" s="7"/>
      <c r="D281" s="8"/>
      <c r="E281" s="8"/>
      <c r="F281" s="12"/>
      <c r="G281" s="13"/>
      <c r="H281" s="13"/>
    </row>
    <row r="282" spans="1:8" s="16" customFormat="1" ht="12.95">
      <c r="A282" s="1"/>
      <c r="B282" s="1"/>
      <c r="C282" s="7"/>
      <c r="D282" s="8"/>
      <c r="E282" s="8"/>
      <c r="F282" s="12"/>
      <c r="G282" s="13"/>
      <c r="H282" s="13"/>
    </row>
    <row r="283" spans="1:8" s="16" customFormat="1" ht="12.95">
      <c r="A283" s="1"/>
      <c r="B283" s="1"/>
      <c r="C283" s="7"/>
      <c r="D283" s="8"/>
      <c r="E283" s="8"/>
      <c r="F283" s="12"/>
      <c r="G283" s="13"/>
      <c r="H283" s="13"/>
    </row>
    <row r="284" spans="1:8" s="16" customFormat="1" ht="12.95">
      <c r="A284" s="1"/>
      <c r="B284" s="1"/>
      <c r="C284" s="7"/>
      <c r="D284" s="8"/>
      <c r="E284" s="8"/>
      <c r="F284" s="12"/>
      <c r="G284" s="13"/>
      <c r="H284" s="13"/>
    </row>
    <row r="285" spans="1:8" s="16" customFormat="1" ht="12.95">
      <c r="A285" s="1"/>
      <c r="B285" s="1"/>
      <c r="C285" s="7"/>
      <c r="D285" s="8"/>
      <c r="E285" s="8"/>
      <c r="F285" s="12"/>
      <c r="G285" s="13"/>
      <c r="H285" s="13"/>
    </row>
    <row r="286" spans="1:8" s="16" customFormat="1" ht="12.95">
      <c r="A286" s="1"/>
      <c r="B286" s="1"/>
      <c r="C286" s="7"/>
      <c r="D286" s="8"/>
      <c r="E286" s="8"/>
      <c r="F286" s="12"/>
      <c r="G286" s="13"/>
      <c r="H286" s="13"/>
    </row>
    <row r="287" spans="1:8" s="16" customFormat="1" ht="12.95">
      <c r="A287" s="1"/>
      <c r="B287" s="1"/>
      <c r="C287" s="7"/>
      <c r="D287" s="8"/>
      <c r="E287" s="8"/>
      <c r="F287" s="12"/>
      <c r="G287" s="13"/>
      <c r="H287" s="13"/>
    </row>
    <row r="288" spans="1:8" s="16" customFormat="1" ht="12.95">
      <c r="A288" s="1"/>
      <c r="B288" s="1"/>
      <c r="C288" s="7"/>
      <c r="D288" s="8"/>
      <c r="E288" s="8"/>
      <c r="F288" s="12"/>
      <c r="G288" s="13"/>
      <c r="H288" s="13"/>
    </row>
    <row r="289" spans="1:8" s="16" customFormat="1" ht="12.95">
      <c r="A289" s="1"/>
      <c r="B289" s="1"/>
      <c r="C289" s="7"/>
      <c r="D289" s="8"/>
      <c r="E289" s="8"/>
      <c r="F289" s="12"/>
      <c r="G289" s="13"/>
      <c r="H289" s="13"/>
    </row>
    <row r="290" spans="1:8" s="16" customFormat="1" ht="12.95">
      <c r="A290" s="1"/>
      <c r="B290" s="1"/>
      <c r="C290" s="7"/>
      <c r="D290" s="8"/>
      <c r="E290" s="8"/>
      <c r="F290" s="12"/>
      <c r="G290" s="13"/>
      <c r="H290" s="13"/>
    </row>
    <row r="291" spans="1:8" s="16" customFormat="1" ht="12.95">
      <c r="A291" s="1"/>
      <c r="B291" s="1"/>
      <c r="C291" s="7"/>
      <c r="D291" s="8"/>
      <c r="E291" s="8"/>
      <c r="F291" s="12"/>
      <c r="G291" s="13"/>
      <c r="H291" s="13"/>
    </row>
    <row r="292" spans="1:8" s="16" customFormat="1" ht="12.95">
      <c r="A292" s="1"/>
      <c r="B292" s="1"/>
      <c r="C292" s="7"/>
      <c r="D292" s="8"/>
      <c r="E292" s="8"/>
      <c r="F292" s="12"/>
      <c r="G292" s="13"/>
      <c r="H292" s="13"/>
    </row>
    <row r="293" spans="1:8" s="16" customFormat="1" ht="12.95">
      <c r="A293" s="1"/>
      <c r="B293" s="1"/>
      <c r="C293" s="7"/>
      <c r="D293" s="8"/>
      <c r="E293" s="8"/>
      <c r="F293" s="12"/>
      <c r="G293" s="13"/>
      <c r="H293" s="13"/>
    </row>
    <row r="294" spans="1:8" s="16" customFormat="1" ht="12.95">
      <c r="A294" s="1"/>
      <c r="B294" s="1"/>
      <c r="C294" s="7"/>
      <c r="D294" s="8"/>
      <c r="E294" s="8"/>
      <c r="F294" s="12"/>
      <c r="G294" s="13"/>
      <c r="H294" s="13"/>
    </row>
    <row r="295" spans="1:8" s="16" customFormat="1" ht="12.95">
      <c r="A295" s="1"/>
      <c r="B295" s="1"/>
      <c r="C295" s="7"/>
      <c r="D295" s="8"/>
      <c r="E295" s="8"/>
      <c r="F295" s="12"/>
      <c r="G295" s="13"/>
      <c r="H295" s="13"/>
    </row>
    <row r="296" spans="1:8" s="16" customFormat="1" ht="12.95">
      <c r="A296" s="1"/>
      <c r="B296" s="1"/>
      <c r="C296" s="7"/>
      <c r="D296" s="8"/>
      <c r="E296" s="8"/>
      <c r="F296" s="12"/>
      <c r="G296" s="13"/>
      <c r="H296" s="13"/>
    </row>
    <row r="297" spans="1:8" s="16" customFormat="1" ht="12.95">
      <c r="A297" s="1"/>
      <c r="B297" s="1"/>
      <c r="C297" s="7"/>
      <c r="D297" s="8"/>
      <c r="E297" s="8"/>
      <c r="F297" s="12"/>
      <c r="G297" s="13"/>
      <c r="H297" s="13"/>
    </row>
    <row r="298" spans="1:8" s="16" customFormat="1" ht="12.95">
      <c r="A298" s="1"/>
      <c r="B298" s="1"/>
      <c r="C298" s="7"/>
      <c r="D298" s="8"/>
      <c r="E298" s="8"/>
      <c r="F298" s="12"/>
      <c r="G298" s="13"/>
      <c r="H298" s="13"/>
    </row>
    <row r="299" spans="1:8" s="16" customFormat="1" ht="12.95">
      <c r="A299" s="1"/>
      <c r="B299" s="1"/>
      <c r="C299" s="7"/>
      <c r="D299" s="8"/>
      <c r="E299" s="8"/>
      <c r="F299" s="12"/>
      <c r="G299" s="13"/>
      <c r="H299" s="13"/>
    </row>
    <row r="300" spans="1:8" s="16" customFormat="1" ht="12.95">
      <c r="A300" s="1"/>
      <c r="B300" s="1"/>
      <c r="C300" s="7"/>
      <c r="D300" s="8"/>
      <c r="E300" s="8"/>
      <c r="F300" s="12"/>
      <c r="G300" s="13"/>
      <c r="H300" s="13"/>
    </row>
    <row r="301" spans="1:8" s="16" customFormat="1" ht="12.95">
      <c r="A301" s="1"/>
      <c r="B301" s="1"/>
      <c r="C301" s="7"/>
      <c r="D301" s="8"/>
      <c r="E301" s="8"/>
      <c r="F301" s="12"/>
      <c r="G301" s="13"/>
      <c r="H301" s="13"/>
    </row>
    <row r="302" spans="1:8" s="16" customFormat="1" ht="12.95">
      <c r="A302" s="1"/>
      <c r="B302" s="1"/>
      <c r="C302" s="7"/>
      <c r="D302" s="8"/>
      <c r="E302" s="8"/>
      <c r="F302" s="12"/>
      <c r="G302" s="13"/>
      <c r="H302" s="13"/>
    </row>
    <row r="303" spans="1:8" s="16" customFormat="1" ht="12.95">
      <c r="A303" s="1"/>
      <c r="B303" s="1"/>
      <c r="C303" s="7"/>
      <c r="D303" s="8"/>
      <c r="E303" s="8"/>
      <c r="F303" s="12"/>
      <c r="G303" s="13"/>
      <c r="H303" s="13"/>
    </row>
    <row r="304" spans="1:8" s="16" customFormat="1" ht="12.95">
      <c r="A304" s="1"/>
      <c r="B304" s="1"/>
      <c r="C304" s="7"/>
      <c r="D304" s="8"/>
      <c r="E304" s="8"/>
      <c r="F304" s="12"/>
      <c r="G304" s="13"/>
      <c r="H304" s="13"/>
    </row>
    <row r="305" spans="1:8" s="16" customFormat="1" ht="12.95">
      <c r="A305" s="1"/>
      <c r="B305" s="1"/>
      <c r="C305" s="7"/>
      <c r="D305" s="8"/>
      <c r="E305" s="8"/>
      <c r="F305" s="12"/>
      <c r="G305" s="13"/>
      <c r="H305" s="13"/>
    </row>
    <row r="306" spans="1:8" s="16" customFormat="1" ht="12.95">
      <c r="A306" s="1"/>
      <c r="B306" s="1"/>
      <c r="C306" s="7"/>
      <c r="D306" s="8"/>
      <c r="E306" s="8"/>
      <c r="F306" s="12"/>
      <c r="G306" s="13"/>
      <c r="H306" s="13"/>
    </row>
    <row r="307" spans="1:8" s="16" customFormat="1" ht="12.95">
      <c r="A307" s="1"/>
      <c r="B307" s="1"/>
      <c r="C307" s="7"/>
      <c r="D307" s="8"/>
      <c r="E307" s="8"/>
      <c r="F307" s="12"/>
      <c r="G307" s="13"/>
      <c r="H307" s="13"/>
    </row>
    <row r="308" spans="1:8" s="16" customFormat="1" ht="12.95">
      <c r="A308" s="1"/>
      <c r="B308" s="1"/>
      <c r="C308" s="7"/>
      <c r="D308" s="8"/>
      <c r="E308" s="8"/>
      <c r="F308" s="12"/>
      <c r="G308" s="13"/>
      <c r="H308" s="13"/>
    </row>
    <row r="309" spans="1:8" s="16" customFormat="1" ht="12.95">
      <c r="A309" s="1"/>
      <c r="B309" s="1"/>
      <c r="C309" s="7"/>
      <c r="D309" s="8"/>
      <c r="E309" s="8"/>
      <c r="F309" s="12"/>
      <c r="G309" s="13"/>
      <c r="H309" s="13"/>
    </row>
    <row r="310" spans="1:8" s="16" customFormat="1" ht="12.95">
      <c r="A310" s="1"/>
      <c r="B310" s="1"/>
      <c r="C310" s="7"/>
      <c r="D310" s="8"/>
      <c r="E310" s="8"/>
      <c r="F310" s="12"/>
      <c r="G310" s="13"/>
      <c r="H310" s="13"/>
    </row>
    <row r="311" spans="1:8" s="16" customFormat="1" ht="12.95">
      <c r="A311" s="1"/>
      <c r="B311" s="1"/>
      <c r="C311" s="7"/>
      <c r="D311" s="8"/>
      <c r="E311" s="8"/>
      <c r="F311" s="12"/>
      <c r="G311" s="13"/>
      <c r="H311" s="13"/>
    </row>
    <row r="312" spans="1:8" s="16" customFormat="1" ht="12.95">
      <c r="A312" s="1"/>
      <c r="B312" s="1"/>
      <c r="C312" s="7"/>
      <c r="D312" s="8"/>
      <c r="E312" s="8"/>
      <c r="F312" s="12"/>
      <c r="G312" s="13"/>
      <c r="H312" s="13"/>
    </row>
    <row r="313" spans="1:8" s="16" customFormat="1" ht="12.95">
      <c r="A313" s="1"/>
      <c r="B313" s="1"/>
      <c r="C313" s="7"/>
      <c r="D313" s="8"/>
      <c r="E313" s="8"/>
      <c r="F313" s="12"/>
      <c r="G313" s="13"/>
      <c r="H313" s="13"/>
    </row>
    <row r="314" spans="1:8" s="16" customFormat="1" ht="12.95">
      <c r="A314" s="1"/>
      <c r="B314" s="1"/>
      <c r="C314" s="7"/>
      <c r="D314" s="8"/>
      <c r="E314" s="8"/>
      <c r="F314" s="12"/>
      <c r="G314" s="13"/>
      <c r="H314" s="13"/>
    </row>
    <row r="315" spans="1:8" s="16" customFormat="1" ht="12.95">
      <c r="A315" s="1"/>
      <c r="B315" s="1"/>
      <c r="C315" s="7"/>
      <c r="D315" s="8"/>
      <c r="E315" s="8"/>
      <c r="F315" s="12"/>
      <c r="G315" s="13"/>
      <c r="H315" s="13"/>
    </row>
    <row r="316" spans="1:8" s="16" customFormat="1" ht="12.95">
      <c r="A316" s="1"/>
      <c r="B316" s="1"/>
      <c r="C316" s="7"/>
      <c r="D316" s="8"/>
      <c r="E316" s="8"/>
      <c r="F316" s="12"/>
      <c r="G316" s="13"/>
      <c r="H316" s="13"/>
    </row>
    <row r="317" spans="1:8" s="16" customFormat="1" ht="12.95">
      <c r="A317" s="1"/>
      <c r="B317" s="1"/>
      <c r="C317" s="7"/>
      <c r="D317" s="8"/>
      <c r="E317" s="8"/>
      <c r="F317" s="12"/>
      <c r="G317" s="13"/>
      <c r="H317" s="13"/>
    </row>
    <row r="318" spans="1:8" s="16" customFormat="1" ht="12.95">
      <c r="A318" s="1"/>
      <c r="B318" s="1"/>
      <c r="C318" s="7"/>
      <c r="D318" s="8"/>
      <c r="E318" s="8"/>
      <c r="F318" s="12"/>
      <c r="G318" s="13"/>
      <c r="H318" s="13"/>
    </row>
    <row r="319" spans="1:8" s="16" customFormat="1" ht="12.95">
      <c r="A319" s="1"/>
      <c r="B319" s="1"/>
      <c r="C319" s="7"/>
      <c r="D319" s="8"/>
      <c r="E319" s="8"/>
      <c r="F319" s="12"/>
      <c r="G319" s="13"/>
      <c r="H319" s="13"/>
    </row>
    <row r="320" spans="1:8" s="16" customFormat="1" ht="12.95">
      <c r="A320" s="1"/>
      <c r="B320" s="1"/>
      <c r="C320" s="7"/>
      <c r="D320" s="8"/>
      <c r="E320" s="8"/>
      <c r="F320" s="12"/>
      <c r="G320" s="13"/>
      <c r="H320" s="13"/>
    </row>
    <row r="321" spans="1:8" s="16" customFormat="1" ht="12.95">
      <c r="A321" s="1"/>
      <c r="B321" s="1"/>
      <c r="C321" s="7"/>
      <c r="D321" s="8"/>
      <c r="E321" s="8"/>
      <c r="F321" s="12"/>
      <c r="G321" s="13"/>
      <c r="H321" s="13"/>
    </row>
    <row r="322" spans="1:8" s="16" customFormat="1" ht="12.95">
      <c r="A322" s="1"/>
      <c r="B322" s="1"/>
      <c r="C322" s="7"/>
      <c r="D322" s="8"/>
      <c r="E322" s="8"/>
      <c r="F322" s="12"/>
      <c r="G322" s="13"/>
      <c r="H322" s="13"/>
    </row>
    <row r="323" spans="1:8" s="16" customFormat="1" ht="12.95">
      <c r="A323" s="1"/>
      <c r="B323" s="1"/>
      <c r="C323" s="7"/>
      <c r="D323" s="8"/>
      <c r="E323" s="8"/>
      <c r="F323" s="12"/>
      <c r="G323" s="13"/>
      <c r="H323" s="13"/>
    </row>
    <row r="324" spans="1:8" s="16" customFormat="1" ht="12.95">
      <c r="A324" s="1"/>
      <c r="B324" s="1"/>
      <c r="C324" s="7"/>
      <c r="D324" s="8"/>
      <c r="E324" s="8"/>
      <c r="F324" s="12"/>
      <c r="G324" s="13"/>
      <c r="H324" s="13"/>
    </row>
    <row r="325" spans="1:8" s="16" customFormat="1" ht="12.95">
      <c r="A325" s="1"/>
      <c r="B325" s="1"/>
      <c r="C325" s="7"/>
      <c r="D325" s="8"/>
      <c r="E325" s="8"/>
      <c r="F325" s="12"/>
      <c r="G325" s="13"/>
      <c r="H325" s="13"/>
    </row>
    <row r="326" spans="1:8" s="16" customFormat="1" ht="12.95">
      <c r="A326" s="1"/>
      <c r="B326" s="1"/>
      <c r="C326" s="7"/>
      <c r="D326" s="8"/>
      <c r="E326" s="8"/>
      <c r="F326" s="12"/>
      <c r="G326" s="13"/>
      <c r="H326" s="13"/>
    </row>
    <row r="327" spans="1:8" s="16" customFormat="1" ht="12.95">
      <c r="A327" s="1"/>
      <c r="B327" s="1"/>
      <c r="C327" s="7"/>
      <c r="D327" s="8"/>
      <c r="E327" s="8"/>
      <c r="F327" s="12"/>
      <c r="G327" s="13"/>
      <c r="H327" s="13"/>
    </row>
    <row r="328" spans="1:8" s="16" customFormat="1" ht="12.95">
      <c r="A328" s="1"/>
      <c r="B328" s="1"/>
      <c r="C328" s="7"/>
      <c r="D328" s="8"/>
      <c r="E328" s="8"/>
      <c r="F328" s="12"/>
      <c r="G328" s="13"/>
      <c r="H328" s="13"/>
    </row>
    <row r="329" spans="1:8" s="16" customFormat="1" ht="12.95">
      <c r="A329" s="1"/>
      <c r="B329" s="1"/>
      <c r="C329" s="7"/>
      <c r="D329" s="8"/>
      <c r="E329" s="8"/>
      <c r="F329" s="12"/>
      <c r="G329" s="13"/>
      <c r="H329" s="13"/>
    </row>
    <row r="330" spans="1:8" s="16" customFormat="1" ht="12.95">
      <c r="A330" s="1"/>
      <c r="B330" s="1"/>
      <c r="C330" s="7"/>
      <c r="D330" s="8"/>
      <c r="E330" s="8"/>
      <c r="F330" s="12"/>
      <c r="G330" s="13"/>
      <c r="H330" s="13"/>
    </row>
    <row r="331" spans="1:8" s="16" customFormat="1" ht="12.95">
      <c r="A331" s="1"/>
      <c r="B331" s="1"/>
      <c r="C331" s="7"/>
      <c r="D331" s="8"/>
      <c r="E331" s="8"/>
      <c r="F331" s="12"/>
      <c r="G331" s="13"/>
      <c r="H331" s="13"/>
    </row>
    <row r="332" spans="1:8" s="16" customFormat="1" ht="12.95">
      <c r="A332" s="1"/>
      <c r="B332" s="1"/>
      <c r="C332" s="7"/>
      <c r="D332" s="8"/>
      <c r="E332" s="8"/>
      <c r="F332" s="12"/>
      <c r="G332" s="13"/>
      <c r="H332" s="13"/>
    </row>
    <row r="333" spans="1:8" s="16" customFormat="1" ht="12.95">
      <c r="A333" s="1"/>
      <c r="B333" s="1"/>
      <c r="C333" s="7"/>
      <c r="D333" s="8"/>
      <c r="E333" s="8"/>
      <c r="F333" s="12"/>
      <c r="G333" s="13"/>
      <c r="H333" s="13"/>
    </row>
    <row r="334" spans="1:8" s="16" customFormat="1" ht="12.95">
      <c r="A334" s="1"/>
      <c r="B334" s="1"/>
      <c r="C334" s="7"/>
      <c r="D334" s="8"/>
      <c r="E334" s="8"/>
      <c r="F334" s="12"/>
      <c r="G334" s="13"/>
      <c r="H334" s="13"/>
    </row>
    <row r="335" spans="1:8" s="16" customFormat="1" ht="12.95">
      <c r="A335" s="1"/>
      <c r="B335" s="1"/>
      <c r="C335" s="7"/>
      <c r="D335" s="8"/>
      <c r="E335" s="8"/>
      <c r="F335" s="12"/>
      <c r="G335" s="13"/>
      <c r="H335" s="13"/>
    </row>
    <row r="336" spans="1:8" s="16" customFormat="1" ht="12.95">
      <c r="A336" s="1"/>
      <c r="B336" s="1"/>
      <c r="C336" s="7"/>
      <c r="D336" s="8"/>
      <c r="E336" s="8"/>
      <c r="F336" s="12"/>
      <c r="G336" s="13"/>
      <c r="H336" s="13"/>
    </row>
    <row r="337" spans="1:8" s="16" customFormat="1" ht="12.95">
      <c r="A337" s="1"/>
      <c r="B337" s="1"/>
      <c r="C337" s="7"/>
      <c r="D337" s="8"/>
      <c r="E337" s="8"/>
      <c r="F337" s="12"/>
      <c r="G337" s="13"/>
      <c r="H337" s="13"/>
    </row>
    <row r="338" spans="1:8" s="16" customFormat="1" ht="12.95">
      <c r="A338" s="1"/>
      <c r="B338" s="1"/>
      <c r="C338" s="7"/>
      <c r="D338" s="8"/>
      <c r="E338" s="8"/>
      <c r="F338" s="12"/>
      <c r="G338" s="13"/>
      <c r="H338" s="13"/>
    </row>
    <row r="339" spans="1:8" s="16" customFormat="1" ht="12.95">
      <c r="A339" s="1"/>
      <c r="B339" s="1"/>
      <c r="C339" s="7"/>
      <c r="D339" s="8"/>
      <c r="E339" s="8"/>
      <c r="F339" s="12"/>
      <c r="G339" s="13"/>
      <c r="H339" s="13"/>
    </row>
    <row r="340" spans="1:8" s="16" customFormat="1" ht="12.95">
      <c r="A340" s="1"/>
      <c r="B340" s="1"/>
      <c r="C340" s="7"/>
      <c r="D340" s="8"/>
      <c r="E340" s="8"/>
      <c r="F340" s="12"/>
      <c r="G340" s="13"/>
      <c r="H340" s="13"/>
    </row>
    <row r="341" spans="1:8" s="16" customFormat="1" ht="12.95">
      <c r="A341" s="1"/>
      <c r="B341" s="1"/>
      <c r="C341" s="7"/>
      <c r="D341" s="8"/>
      <c r="E341" s="8"/>
      <c r="F341" s="12"/>
      <c r="G341" s="13"/>
      <c r="H341" s="13"/>
    </row>
    <row r="342" spans="1:8" s="16" customFormat="1" ht="12.95">
      <c r="A342" s="1"/>
      <c r="B342" s="1"/>
      <c r="C342" s="7"/>
      <c r="D342" s="8"/>
      <c r="E342" s="8"/>
      <c r="F342" s="12"/>
      <c r="G342" s="13"/>
      <c r="H342" s="13"/>
    </row>
    <row r="343" spans="1:8" s="16" customFormat="1" ht="12.95">
      <c r="A343" s="1"/>
      <c r="B343" s="1"/>
      <c r="C343" s="7"/>
      <c r="D343" s="8"/>
      <c r="E343" s="8"/>
      <c r="F343" s="12"/>
      <c r="G343" s="13"/>
      <c r="H343" s="13"/>
    </row>
    <row r="344" spans="1:8" s="16" customFormat="1" ht="12.95">
      <c r="A344" s="1"/>
      <c r="B344" s="1"/>
      <c r="C344" s="7"/>
      <c r="D344" s="8"/>
      <c r="E344" s="8"/>
      <c r="F344" s="12"/>
      <c r="G344" s="13"/>
      <c r="H344" s="13"/>
    </row>
    <row r="345" spans="1:8" s="16" customFormat="1" ht="12.95">
      <c r="A345" s="1"/>
      <c r="B345" s="1"/>
      <c r="C345" s="7"/>
      <c r="D345" s="8"/>
      <c r="E345" s="8"/>
      <c r="F345" s="12"/>
      <c r="G345" s="13"/>
      <c r="H345" s="13"/>
    </row>
    <row r="346" spans="1:8" s="16" customFormat="1" ht="12.95">
      <c r="A346" s="1"/>
      <c r="B346" s="1"/>
      <c r="C346" s="7"/>
      <c r="D346" s="8"/>
      <c r="E346" s="8"/>
      <c r="F346" s="12"/>
      <c r="G346" s="13"/>
      <c r="H346" s="13"/>
    </row>
    <row r="347" spans="1:8" s="16" customFormat="1" ht="12.95">
      <c r="A347" s="1"/>
      <c r="B347" s="1"/>
      <c r="C347" s="7"/>
      <c r="D347" s="8"/>
      <c r="E347" s="8"/>
      <c r="F347" s="12"/>
      <c r="G347" s="13"/>
      <c r="H347" s="13"/>
    </row>
    <row r="348" spans="1:8" s="16" customFormat="1" ht="12.95">
      <c r="A348" s="1"/>
      <c r="B348" s="1"/>
      <c r="C348" s="7"/>
      <c r="D348" s="8"/>
      <c r="E348" s="8"/>
      <c r="F348" s="12"/>
      <c r="G348" s="13"/>
      <c r="H348" s="13"/>
    </row>
    <row r="349" spans="1:8" s="16" customFormat="1" ht="12.95">
      <c r="A349" s="1"/>
      <c r="B349" s="1"/>
      <c r="C349" s="7"/>
      <c r="D349" s="8"/>
      <c r="E349" s="8"/>
      <c r="F349" s="12"/>
      <c r="G349" s="13"/>
      <c r="H349" s="13"/>
    </row>
    <row r="350" spans="1:8" s="16" customFormat="1" ht="12.95">
      <c r="A350" s="1"/>
      <c r="B350" s="1"/>
      <c r="C350" s="7"/>
      <c r="D350" s="8"/>
      <c r="E350" s="8"/>
      <c r="F350" s="12"/>
      <c r="G350" s="13"/>
      <c r="H350" s="13"/>
    </row>
    <row r="351" spans="1:8" s="16" customFormat="1" ht="12.95">
      <c r="A351" s="1"/>
      <c r="B351" s="1"/>
      <c r="C351" s="7"/>
      <c r="D351" s="8"/>
      <c r="E351" s="8"/>
      <c r="F351" s="12"/>
      <c r="G351" s="13"/>
      <c r="H351" s="13"/>
    </row>
    <row r="352" spans="1:8" s="16" customFormat="1" ht="12.95">
      <c r="A352" s="1"/>
      <c r="B352" s="1"/>
      <c r="C352" s="7"/>
      <c r="D352" s="8"/>
      <c r="E352" s="8"/>
      <c r="F352" s="12"/>
      <c r="G352" s="13"/>
      <c r="H352" s="13"/>
    </row>
    <row r="353" spans="1:8" s="16" customFormat="1" ht="12.95">
      <c r="A353" s="1"/>
      <c r="B353" s="1"/>
      <c r="C353" s="7"/>
      <c r="D353" s="8"/>
      <c r="E353" s="8"/>
      <c r="F353" s="12"/>
      <c r="G353" s="13"/>
      <c r="H353" s="13"/>
    </row>
    <row r="354" spans="1:8" s="16" customFormat="1" ht="12.95">
      <c r="A354" s="1"/>
      <c r="B354" s="1"/>
      <c r="C354" s="7"/>
      <c r="D354" s="8"/>
      <c r="E354" s="8"/>
      <c r="F354" s="12"/>
      <c r="G354" s="13"/>
      <c r="H354" s="13"/>
    </row>
    <row r="355" spans="1:8" s="16" customFormat="1" ht="12.95">
      <c r="A355" s="1"/>
      <c r="B355" s="1"/>
      <c r="C355" s="7"/>
      <c r="D355" s="8"/>
      <c r="E355" s="8"/>
      <c r="F355" s="12"/>
      <c r="G355" s="13"/>
      <c r="H355" s="13"/>
    </row>
    <row r="356" spans="1:8" s="16" customFormat="1" ht="12.95">
      <c r="A356" s="1"/>
      <c r="B356" s="1"/>
      <c r="C356" s="7"/>
      <c r="D356" s="8"/>
      <c r="E356" s="8"/>
      <c r="F356" s="12"/>
      <c r="G356" s="13"/>
      <c r="H356" s="13"/>
    </row>
    <row r="357" spans="1:8" s="16" customFormat="1" ht="12.95">
      <c r="A357" s="1"/>
      <c r="B357" s="1"/>
      <c r="C357" s="7"/>
      <c r="D357" s="8"/>
      <c r="E357" s="8"/>
      <c r="F357" s="12"/>
      <c r="G357" s="13"/>
      <c r="H357" s="13"/>
    </row>
    <row r="358" spans="1:8" s="16" customFormat="1" ht="12.95">
      <c r="A358" s="1"/>
      <c r="B358" s="1"/>
      <c r="C358" s="7"/>
      <c r="D358" s="8"/>
      <c r="E358" s="8"/>
      <c r="F358" s="12"/>
      <c r="G358" s="13"/>
      <c r="H358" s="13"/>
    </row>
    <row r="359" spans="1:8" s="16" customFormat="1" ht="12.95">
      <c r="A359" s="1"/>
      <c r="B359" s="1"/>
      <c r="C359" s="7"/>
      <c r="D359" s="8"/>
      <c r="E359" s="8"/>
      <c r="F359" s="12"/>
      <c r="G359" s="13"/>
      <c r="H359" s="13"/>
    </row>
    <row r="360" spans="1:8" s="16" customFormat="1" ht="12.95">
      <c r="A360" s="1"/>
      <c r="B360" s="1"/>
      <c r="C360" s="7"/>
      <c r="D360" s="8"/>
      <c r="E360" s="8"/>
      <c r="F360" s="12"/>
      <c r="G360" s="13"/>
      <c r="H360" s="13"/>
    </row>
    <row r="361" spans="1:8" s="16" customFormat="1" ht="12.95">
      <c r="A361" s="1"/>
      <c r="B361" s="1"/>
      <c r="C361" s="7"/>
      <c r="D361" s="8"/>
      <c r="E361" s="8"/>
      <c r="F361" s="12"/>
      <c r="G361" s="13"/>
      <c r="H361" s="13"/>
    </row>
    <row r="362" spans="1:8" s="16" customFormat="1" ht="12.95">
      <c r="A362" s="1"/>
      <c r="B362" s="1"/>
      <c r="C362" s="7"/>
      <c r="D362" s="8"/>
      <c r="E362" s="8"/>
      <c r="F362" s="12"/>
      <c r="G362" s="13"/>
      <c r="H362" s="13"/>
    </row>
    <row r="363" spans="1:8" s="16" customFormat="1" ht="12.95">
      <c r="A363" s="1"/>
      <c r="B363" s="1"/>
      <c r="C363" s="7"/>
      <c r="D363" s="8"/>
      <c r="E363" s="8"/>
      <c r="F363" s="12"/>
      <c r="G363" s="13"/>
      <c r="H363" s="13"/>
    </row>
    <row r="364" spans="1:8" s="16" customFormat="1" ht="12.95">
      <c r="A364" s="1"/>
      <c r="B364" s="1"/>
      <c r="C364" s="7"/>
      <c r="D364" s="8"/>
      <c r="E364" s="8"/>
      <c r="F364" s="12"/>
      <c r="G364" s="13"/>
      <c r="H364" s="13"/>
    </row>
    <row r="365" spans="1:8" s="16" customFormat="1" ht="12.95">
      <c r="A365" s="1"/>
      <c r="B365" s="1"/>
      <c r="C365" s="7"/>
      <c r="D365" s="8"/>
      <c r="E365" s="8"/>
      <c r="F365" s="12"/>
      <c r="G365" s="13"/>
      <c r="H365" s="13"/>
    </row>
    <row r="366" spans="1:8" s="16" customFormat="1" ht="12.95">
      <c r="A366" s="1"/>
      <c r="B366" s="1"/>
      <c r="C366" s="7"/>
      <c r="D366" s="8"/>
      <c r="E366" s="8"/>
      <c r="F366" s="12"/>
      <c r="G366" s="13"/>
      <c r="H366" s="13"/>
    </row>
    <row r="367" spans="1:8" s="16" customFormat="1" ht="12.95">
      <c r="A367" s="1"/>
      <c r="B367" s="1"/>
      <c r="C367" s="7"/>
      <c r="D367" s="8"/>
      <c r="E367" s="8"/>
      <c r="F367" s="12"/>
      <c r="G367" s="13"/>
      <c r="H367" s="13"/>
    </row>
    <row r="368" spans="1:8" s="16" customFormat="1" ht="12.95">
      <c r="A368" s="1"/>
      <c r="B368" s="1"/>
      <c r="C368" s="7"/>
      <c r="D368" s="8"/>
      <c r="E368" s="8"/>
      <c r="F368" s="12"/>
      <c r="G368" s="13"/>
      <c r="H368" s="13"/>
    </row>
    <row r="369" spans="1:8" s="16" customFormat="1" ht="12.95">
      <c r="A369" s="1"/>
      <c r="B369" s="1"/>
      <c r="C369" s="7"/>
      <c r="D369" s="8"/>
      <c r="E369" s="8"/>
      <c r="F369" s="12"/>
      <c r="G369" s="13"/>
      <c r="H369" s="13"/>
    </row>
    <row r="370" spans="1:8" s="16" customFormat="1" ht="12.95">
      <c r="A370" s="1"/>
      <c r="B370" s="1"/>
      <c r="C370" s="7"/>
      <c r="D370" s="8"/>
      <c r="E370" s="8"/>
      <c r="F370" s="12"/>
      <c r="G370" s="13"/>
      <c r="H370" s="13"/>
    </row>
    <row r="371" spans="1:8" s="16" customFormat="1" ht="12.95">
      <c r="A371" s="1"/>
      <c r="B371" s="1"/>
      <c r="C371" s="7"/>
      <c r="D371" s="8"/>
      <c r="E371" s="8"/>
      <c r="F371" s="12"/>
      <c r="G371" s="13"/>
      <c r="H371" s="13"/>
    </row>
    <row r="372" spans="1:8" s="16" customFormat="1" ht="12.95">
      <c r="A372" s="1"/>
      <c r="B372" s="1"/>
      <c r="C372" s="7"/>
      <c r="D372" s="8"/>
      <c r="E372" s="8"/>
      <c r="F372" s="12"/>
      <c r="G372" s="13"/>
      <c r="H372" s="13"/>
    </row>
    <row r="373" spans="1:8" s="16" customFormat="1" ht="12.95">
      <c r="A373" s="1"/>
      <c r="B373" s="1"/>
      <c r="C373" s="7"/>
      <c r="D373" s="8"/>
      <c r="E373" s="8"/>
      <c r="F373" s="12"/>
      <c r="G373" s="13"/>
      <c r="H373" s="13"/>
    </row>
    <row r="374" spans="1:8" s="16" customFormat="1" ht="12.95">
      <c r="A374" s="1"/>
      <c r="B374" s="1"/>
      <c r="C374" s="7"/>
      <c r="D374" s="8"/>
      <c r="E374" s="8"/>
      <c r="F374" s="12"/>
      <c r="G374" s="13"/>
      <c r="H374" s="13"/>
    </row>
    <row r="375" spans="1:8" s="16" customFormat="1" ht="12.95">
      <c r="A375" s="1"/>
      <c r="B375" s="1"/>
      <c r="C375" s="7"/>
      <c r="D375" s="8"/>
      <c r="E375" s="8"/>
      <c r="F375" s="12"/>
      <c r="G375" s="13"/>
      <c r="H375" s="13"/>
    </row>
    <row r="376" spans="1:8" s="16" customFormat="1" ht="12.95">
      <c r="A376" s="1"/>
      <c r="B376" s="1"/>
      <c r="C376" s="7"/>
      <c r="D376" s="8"/>
      <c r="E376" s="8"/>
      <c r="F376" s="12"/>
      <c r="G376" s="13"/>
      <c r="H376" s="13"/>
    </row>
    <row r="377" spans="1:8" s="16" customFormat="1" ht="12.95">
      <c r="A377" s="1"/>
      <c r="B377" s="1"/>
      <c r="C377" s="7"/>
      <c r="D377" s="8"/>
      <c r="E377" s="8"/>
      <c r="F377" s="12"/>
      <c r="G377" s="13"/>
      <c r="H377" s="13"/>
    </row>
    <row r="378" spans="1:8" s="16" customFormat="1" ht="12.95">
      <c r="A378" s="1"/>
      <c r="B378" s="1"/>
      <c r="C378" s="7"/>
      <c r="D378" s="8"/>
      <c r="E378" s="8"/>
      <c r="F378" s="12"/>
      <c r="G378" s="13"/>
      <c r="H378" s="13"/>
    </row>
    <row r="379" spans="1:8" s="16" customFormat="1" ht="12.95">
      <c r="A379" s="1"/>
      <c r="B379" s="1"/>
      <c r="C379" s="7"/>
      <c r="D379" s="8"/>
      <c r="E379" s="8"/>
      <c r="F379" s="12"/>
      <c r="G379" s="13"/>
      <c r="H379" s="13"/>
    </row>
    <row r="380" spans="1:8" s="16" customFormat="1" ht="12.95">
      <c r="A380" s="1"/>
      <c r="B380" s="1"/>
      <c r="C380" s="7"/>
      <c r="D380" s="8"/>
      <c r="E380" s="8"/>
      <c r="F380" s="12"/>
      <c r="G380" s="13"/>
      <c r="H380" s="13"/>
    </row>
    <row r="381" spans="1:8" s="16" customFormat="1" ht="12.95">
      <c r="A381" s="1"/>
      <c r="B381" s="1"/>
      <c r="C381" s="7"/>
      <c r="D381" s="8"/>
      <c r="E381" s="8"/>
      <c r="F381" s="12"/>
      <c r="G381" s="13"/>
      <c r="H381" s="13"/>
    </row>
    <row r="382" spans="1:8" s="16" customFormat="1" ht="12.95">
      <c r="A382" s="1"/>
      <c r="B382" s="1"/>
      <c r="C382" s="7"/>
      <c r="D382" s="8"/>
      <c r="E382" s="8"/>
      <c r="F382" s="12"/>
      <c r="G382" s="13"/>
      <c r="H382" s="13"/>
    </row>
    <row r="383" spans="1:8" s="16" customFormat="1" ht="12.95">
      <c r="A383" s="1"/>
      <c r="B383" s="1"/>
      <c r="C383" s="7"/>
      <c r="D383" s="8"/>
      <c r="E383" s="8"/>
      <c r="F383" s="12"/>
      <c r="G383" s="13"/>
      <c r="H383" s="13"/>
    </row>
    <row r="384" spans="1:8" s="16" customFormat="1" ht="12.95">
      <c r="A384" s="1"/>
      <c r="B384" s="1"/>
      <c r="C384" s="7"/>
      <c r="D384" s="8"/>
      <c r="E384" s="8"/>
      <c r="F384" s="12"/>
      <c r="G384" s="13"/>
      <c r="H384" s="13"/>
    </row>
    <row r="385" spans="1:8" s="16" customFormat="1" ht="12.95">
      <c r="A385" s="1"/>
      <c r="B385" s="1"/>
      <c r="C385" s="7"/>
      <c r="D385" s="8"/>
      <c r="E385" s="8"/>
      <c r="F385" s="12"/>
      <c r="G385" s="13"/>
      <c r="H385" s="13"/>
    </row>
    <row r="386" spans="1:8" s="16" customFormat="1" ht="12.95">
      <c r="A386" s="1"/>
      <c r="B386" s="1"/>
      <c r="C386" s="7"/>
      <c r="D386" s="8"/>
      <c r="E386" s="8"/>
      <c r="F386" s="12"/>
      <c r="G386" s="13"/>
      <c r="H386" s="13"/>
    </row>
    <row r="387" spans="1:8" s="16" customFormat="1" ht="12.95">
      <c r="A387" s="1"/>
      <c r="B387" s="1"/>
      <c r="C387" s="7"/>
      <c r="D387" s="8"/>
      <c r="E387" s="8"/>
      <c r="F387" s="12"/>
      <c r="G387" s="13"/>
      <c r="H387" s="13"/>
    </row>
    <row r="388" spans="1:8" s="16" customFormat="1" ht="12.95">
      <c r="A388" s="1"/>
      <c r="B388" s="1"/>
      <c r="C388" s="7"/>
      <c r="D388" s="8"/>
      <c r="E388" s="8"/>
      <c r="F388" s="12"/>
      <c r="G388" s="13"/>
      <c r="H388" s="13"/>
    </row>
    <row r="389" spans="1:8" s="16" customFormat="1" ht="12.95">
      <c r="A389" s="1"/>
      <c r="B389" s="1"/>
      <c r="C389" s="7"/>
      <c r="D389" s="8"/>
      <c r="E389" s="8"/>
      <c r="F389" s="12"/>
      <c r="G389" s="13"/>
      <c r="H389" s="13"/>
    </row>
    <row r="390" spans="1:8" s="16" customFormat="1" ht="12.95">
      <c r="A390" s="1"/>
      <c r="B390" s="1"/>
      <c r="C390" s="7"/>
      <c r="D390" s="8"/>
      <c r="E390" s="8"/>
      <c r="F390" s="12"/>
      <c r="G390" s="13"/>
      <c r="H390" s="13"/>
    </row>
    <row r="391" spans="1:8" s="16" customFormat="1" ht="12.95">
      <c r="A391" s="1"/>
      <c r="B391" s="1"/>
      <c r="C391" s="7"/>
      <c r="D391" s="8"/>
      <c r="E391" s="8"/>
      <c r="F391" s="12"/>
      <c r="G391" s="13"/>
      <c r="H391" s="13"/>
    </row>
    <row r="392" spans="1:8" s="16" customFormat="1" ht="12.95">
      <c r="A392" s="1"/>
      <c r="B392" s="1"/>
      <c r="C392" s="7"/>
      <c r="D392" s="8"/>
      <c r="E392" s="8"/>
      <c r="F392" s="12"/>
      <c r="G392" s="13"/>
      <c r="H392" s="13"/>
    </row>
    <row r="393" spans="1:8" s="16" customFormat="1" ht="12.95">
      <c r="A393" s="1"/>
      <c r="B393" s="1"/>
      <c r="C393" s="7"/>
      <c r="D393" s="8"/>
      <c r="E393" s="8"/>
      <c r="F393" s="12"/>
      <c r="G393" s="13"/>
      <c r="H393" s="13"/>
    </row>
    <row r="394" spans="1:8" s="16" customFormat="1" ht="12.95">
      <c r="A394" s="1"/>
      <c r="B394" s="1"/>
      <c r="C394" s="7"/>
      <c r="D394" s="8"/>
      <c r="E394" s="8"/>
      <c r="F394" s="12"/>
      <c r="G394" s="13"/>
      <c r="H394" s="13"/>
    </row>
    <row r="395" spans="1:8" s="16" customFormat="1" ht="12.95">
      <c r="A395" s="1"/>
      <c r="B395" s="1"/>
      <c r="C395" s="7"/>
      <c r="D395" s="8"/>
      <c r="E395" s="8"/>
      <c r="F395" s="12"/>
      <c r="G395" s="13"/>
      <c r="H395" s="13"/>
    </row>
    <row r="396" spans="1:8" s="16" customFormat="1" ht="12.95">
      <c r="A396" s="1"/>
      <c r="B396" s="1"/>
      <c r="C396" s="7"/>
      <c r="D396" s="8"/>
      <c r="E396" s="8"/>
      <c r="F396" s="12"/>
      <c r="G396" s="13"/>
      <c r="H396" s="13"/>
    </row>
    <row r="397" spans="1:8" s="16" customFormat="1" ht="12.95">
      <c r="A397" s="1"/>
      <c r="B397" s="1"/>
      <c r="C397" s="7"/>
      <c r="D397" s="8"/>
      <c r="E397" s="8"/>
      <c r="F397" s="12"/>
      <c r="G397" s="13"/>
      <c r="H397" s="13"/>
    </row>
    <row r="398" spans="1:8" s="16" customFormat="1" ht="12.95">
      <c r="A398" s="1"/>
      <c r="B398" s="1"/>
      <c r="C398" s="7"/>
      <c r="D398" s="8"/>
      <c r="E398" s="8"/>
      <c r="F398" s="12"/>
      <c r="G398" s="13"/>
      <c r="H398" s="13"/>
    </row>
    <row r="399" spans="1:8" s="16" customFormat="1" ht="12.95">
      <c r="A399" s="1"/>
      <c r="B399" s="1"/>
      <c r="C399" s="7"/>
      <c r="D399" s="8"/>
      <c r="E399" s="8"/>
      <c r="F399" s="12"/>
      <c r="G399" s="13"/>
      <c r="H399" s="13"/>
    </row>
    <row r="400" spans="1:8" s="16" customFormat="1" ht="12.95">
      <c r="A400" s="1"/>
      <c r="B400" s="1"/>
      <c r="C400" s="7"/>
      <c r="D400" s="8"/>
      <c r="E400" s="8"/>
      <c r="F400" s="12"/>
      <c r="G400" s="13"/>
      <c r="H400" s="13"/>
    </row>
    <row r="401" spans="1:8" s="16" customFormat="1" ht="12.95">
      <c r="A401" s="1"/>
      <c r="B401" s="1"/>
      <c r="C401" s="7"/>
      <c r="D401" s="8"/>
      <c r="E401" s="8"/>
      <c r="F401" s="12"/>
      <c r="G401" s="13"/>
      <c r="H401" s="13"/>
    </row>
    <row r="402" spans="1:8" s="16" customFormat="1" ht="12.95">
      <c r="A402" s="1"/>
      <c r="B402" s="1"/>
      <c r="C402" s="7"/>
      <c r="D402" s="8"/>
      <c r="E402" s="8"/>
      <c r="F402" s="12"/>
      <c r="G402" s="13"/>
      <c r="H402" s="13"/>
    </row>
    <row r="403" spans="1:8" s="16" customFormat="1" ht="12.95">
      <c r="A403" s="1"/>
      <c r="B403" s="1"/>
      <c r="C403" s="7"/>
      <c r="D403" s="8"/>
      <c r="E403" s="8"/>
      <c r="F403" s="12"/>
      <c r="G403" s="13"/>
      <c r="H403" s="13"/>
    </row>
    <row r="404" spans="1:8" s="16" customFormat="1" ht="12.95">
      <c r="A404" s="1"/>
      <c r="B404" s="1"/>
      <c r="C404" s="7"/>
      <c r="D404" s="8"/>
      <c r="E404" s="8"/>
      <c r="F404" s="12"/>
      <c r="G404" s="13"/>
      <c r="H404" s="13"/>
    </row>
    <row r="405" spans="1:8" s="16" customFormat="1" ht="12.95">
      <c r="A405" s="1"/>
      <c r="B405" s="1"/>
      <c r="C405" s="7"/>
      <c r="D405" s="8"/>
      <c r="E405" s="8"/>
      <c r="F405" s="12"/>
      <c r="G405" s="13"/>
      <c r="H405" s="13"/>
    </row>
    <row r="406" spans="1:8" s="16" customFormat="1" ht="12.95">
      <c r="A406" s="1"/>
      <c r="B406" s="1"/>
      <c r="C406" s="7"/>
      <c r="D406" s="8"/>
      <c r="E406" s="8"/>
      <c r="F406" s="12"/>
      <c r="G406" s="13"/>
      <c r="H406" s="13"/>
    </row>
    <row r="407" spans="1:8" s="16" customFormat="1" ht="12.95">
      <c r="A407" s="1"/>
      <c r="B407" s="1"/>
      <c r="C407" s="7"/>
      <c r="D407" s="8"/>
      <c r="E407" s="8"/>
      <c r="F407" s="12"/>
      <c r="G407" s="13"/>
      <c r="H407" s="13"/>
    </row>
    <row r="408" spans="1:8" s="16" customFormat="1" ht="12.95">
      <c r="A408" s="1"/>
      <c r="B408" s="1"/>
      <c r="C408" s="7"/>
      <c r="D408" s="8"/>
      <c r="E408" s="8"/>
      <c r="F408" s="12"/>
      <c r="G408" s="13"/>
      <c r="H408" s="13"/>
    </row>
    <row r="409" spans="1:8" s="16" customFormat="1" ht="12.95">
      <c r="A409" s="1"/>
      <c r="B409" s="1"/>
      <c r="C409" s="7"/>
      <c r="D409" s="8"/>
      <c r="E409" s="8"/>
      <c r="F409" s="12"/>
      <c r="G409" s="13"/>
      <c r="H409" s="13"/>
    </row>
    <row r="410" spans="1:8" s="16" customFormat="1" ht="12.95">
      <c r="A410" s="1"/>
      <c r="B410" s="1"/>
      <c r="C410" s="7"/>
      <c r="D410" s="8"/>
      <c r="E410" s="8"/>
      <c r="F410" s="12"/>
      <c r="G410" s="13"/>
      <c r="H410" s="13"/>
    </row>
    <row r="411" spans="1:8" s="16" customFormat="1" ht="12.95">
      <c r="A411" s="1"/>
      <c r="B411" s="1"/>
      <c r="C411" s="7"/>
      <c r="D411" s="8"/>
      <c r="E411" s="8"/>
      <c r="F411" s="12"/>
      <c r="G411" s="13"/>
      <c r="H411" s="13"/>
    </row>
    <row r="412" spans="1:8" s="16" customFormat="1" ht="12.95">
      <c r="A412" s="1"/>
      <c r="B412" s="1"/>
      <c r="C412" s="7"/>
      <c r="D412" s="8"/>
      <c r="E412" s="8"/>
      <c r="F412" s="12"/>
      <c r="G412" s="13"/>
      <c r="H412" s="13"/>
    </row>
    <row r="413" spans="1:8" s="16" customFormat="1" ht="12.95">
      <c r="A413" s="1"/>
      <c r="B413" s="1"/>
      <c r="C413" s="7"/>
      <c r="D413" s="8"/>
      <c r="E413" s="8"/>
      <c r="F413" s="12"/>
      <c r="G413" s="13"/>
      <c r="H413" s="13"/>
    </row>
    <row r="414" spans="1:8" s="16" customFormat="1" ht="12.95">
      <c r="A414" s="1"/>
      <c r="B414" s="1"/>
      <c r="C414" s="7"/>
      <c r="D414" s="8"/>
      <c r="E414" s="8"/>
      <c r="F414" s="12"/>
      <c r="G414" s="13"/>
      <c r="H414" s="13"/>
    </row>
    <row r="415" spans="1:8" s="16" customFormat="1" ht="12.95">
      <c r="A415" s="1"/>
      <c r="B415" s="1"/>
      <c r="C415" s="7"/>
      <c r="D415" s="8"/>
      <c r="E415" s="8"/>
      <c r="F415" s="12"/>
      <c r="G415" s="13"/>
      <c r="H415" s="13"/>
    </row>
    <row r="416" spans="1:8" s="16" customFormat="1" ht="12.95">
      <c r="A416" s="1"/>
      <c r="B416" s="1"/>
      <c r="C416" s="7"/>
      <c r="D416" s="8"/>
      <c r="E416" s="8"/>
      <c r="F416" s="12"/>
      <c r="G416" s="13"/>
      <c r="H416" s="13"/>
    </row>
    <row r="417" spans="1:8" s="16" customFormat="1" ht="12.95">
      <c r="A417" s="1"/>
      <c r="B417" s="1"/>
      <c r="C417" s="7"/>
      <c r="D417" s="8"/>
      <c r="E417" s="8"/>
      <c r="F417" s="12"/>
      <c r="G417" s="13"/>
      <c r="H417" s="13"/>
    </row>
    <row r="418" spans="1:8" s="16" customFormat="1" ht="12.95">
      <c r="A418" s="1"/>
      <c r="B418" s="1"/>
      <c r="C418" s="7"/>
      <c r="D418" s="8"/>
      <c r="E418" s="8"/>
      <c r="F418" s="12"/>
      <c r="G418" s="13"/>
      <c r="H418" s="13"/>
    </row>
    <row r="419" spans="1:8" s="16" customFormat="1" ht="12.95">
      <c r="A419" s="1"/>
      <c r="B419" s="1"/>
      <c r="C419" s="7"/>
      <c r="D419" s="8"/>
      <c r="E419" s="8"/>
      <c r="F419" s="12"/>
      <c r="G419" s="13"/>
      <c r="H419" s="13"/>
    </row>
    <row r="420" spans="1:8" s="16" customFormat="1" ht="12.95">
      <c r="A420" s="1"/>
      <c r="B420" s="1"/>
      <c r="C420" s="7"/>
      <c r="D420" s="8"/>
      <c r="E420" s="8"/>
      <c r="F420" s="12"/>
      <c r="G420" s="13"/>
      <c r="H420" s="13"/>
    </row>
    <row r="421" spans="1:8" s="16" customFormat="1" ht="12.95">
      <c r="A421" s="1"/>
      <c r="B421" s="1"/>
      <c r="C421" s="7"/>
      <c r="D421" s="8"/>
      <c r="E421" s="8"/>
      <c r="F421" s="12"/>
      <c r="G421" s="13"/>
      <c r="H421" s="13"/>
    </row>
    <row r="422" spans="1:8" s="16" customFormat="1" ht="12.95">
      <c r="A422" s="1"/>
      <c r="B422" s="1"/>
      <c r="C422" s="7"/>
      <c r="D422" s="8"/>
      <c r="E422" s="8"/>
      <c r="F422" s="12"/>
      <c r="G422" s="13"/>
      <c r="H422" s="13"/>
    </row>
    <row r="423" spans="1:8" s="16" customFormat="1" ht="12.95">
      <c r="A423" s="1"/>
      <c r="B423" s="1"/>
      <c r="C423" s="7"/>
      <c r="D423" s="8"/>
      <c r="E423" s="8"/>
      <c r="F423" s="12"/>
      <c r="G423" s="13"/>
      <c r="H423" s="13"/>
    </row>
    <row r="424" spans="1:8" s="16" customFormat="1" ht="12.95">
      <c r="A424" s="1"/>
      <c r="B424" s="1"/>
      <c r="C424" s="7"/>
      <c r="D424" s="8"/>
      <c r="E424" s="8"/>
      <c r="F424" s="12"/>
      <c r="G424" s="13"/>
      <c r="H424" s="13"/>
    </row>
    <row r="425" spans="1:8" s="16" customFormat="1" ht="12.95">
      <c r="A425" s="1"/>
      <c r="B425" s="1"/>
      <c r="C425" s="7"/>
      <c r="D425" s="8"/>
      <c r="E425" s="8"/>
      <c r="F425" s="12"/>
      <c r="G425" s="13"/>
      <c r="H425" s="13"/>
    </row>
    <row r="426" spans="1:8" s="16" customFormat="1" ht="12.95">
      <c r="A426" s="1"/>
      <c r="B426" s="1"/>
      <c r="C426" s="7"/>
      <c r="D426" s="8"/>
      <c r="E426" s="8"/>
      <c r="F426" s="12"/>
      <c r="G426" s="13"/>
      <c r="H426" s="13"/>
    </row>
    <row r="427" spans="1:8" s="16" customFormat="1" ht="12.95">
      <c r="A427" s="1"/>
      <c r="B427" s="1"/>
      <c r="C427" s="7"/>
      <c r="D427" s="8"/>
      <c r="E427" s="8"/>
      <c r="F427" s="12"/>
      <c r="G427" s="13"/>
      <c r="H427" s="13"/>
    </row>
    <row r="428" spans="1:8" s="16" customFormat="1" ht="12.95">
      <c r="A428" s="1"/>
      <c r="B428" s="1"/>
      <c r="C428" s="7"/>
      <c r="D428" s="8"/>
      <c r="E428" s="8"/>
      <c r="F428" s="12"/>
      <c r="G428" s="13"/>
      <c r="H428" s="13"/>
    </row>
    <row r="429" spans="1:8" s="16" customFormat="1" ht="12.95">
      <c r="A429" s="1"/>
      <c r="B429" s="1"/>
      <c r="C429" s="7"/>
      <c r="D429" s="8"/>
      <c r="E429" s="8"/>
      <c r="F429" s="12"/>
      <c r="G429" s="13"/>
      <c r="H429" s="13"/>
    </row>
    <row r="430" spans="1:8" s="16" customFormat="1" ht="12.95">
      <c r="A430" s="1"/>
      <c r="B430" s="1"/>
      <c r="C430" s="7"/>
      <c r="D430" s="8"/>
      <c r="E430" s="8"/>
      <c r="F430" s="12"/>
      <c r="G430" s="13"/>
      <c r="H430" s="13"/>
    </row>
    <row r="431" spans="1:8" s="16" customFormat="1" ht="12.95">
      <c r="A431" s="1"/>
      <c r="B431" s="1"/>
      <c r="C431" s="7"/>
      <c r="D431" s="8"/>
      <c r="E431" s="8"/>
      <c r="F431" s="12"/>
      <c r="G431" s="13"/>
      <c r="H431" s="13"/>
    </row>
    <row r="432" spans="1:8" s="16" customFormat="1" ht="12.95">
      <c r="A432" s="1"/>
      <c r="B432" s="1"/>
      <c r="C432" s="7"/>
      <c r="D432" s="8"/>
      <c r="E432" s="8"/>
      <c r="F432" s="12"/>
      <c r="G432" s="13"/>
      <c r="H432" s="13"/>
    </row>
    <row r="433" spans="1:8" s="16" customFormat="1" ht="12.95">
      <c r="A433" s="1"/>
      <c r="B433" s="1"/>
      <c r="C433" s="7"/>
      <c r="D433" s="8"/>
      <c r="E433" s="8"/>
      <c r="F433" s="12"/>
      <c r="G433" s="13"/>
      <c r="H433" s="13"/>
    </row>
    <row r="434" spans="1:8" s="16" customFormat="1" ht="12.95">
      <c r="A434" s="1"/>
      <c r="B434" s="1"/>
      <c r="C434" s="7"/>
      <c r="D434" s="8"/>
      <c r="E434" s="8"/>
      <c r="F434" s="12"/>
      <c r="G434" s="13"/>
      <c r="H434" s="13"/>
    </row>
    <row r="435" spans="1:8" s="16" customFormat="1" ht="12.95">
      <c r="A435" s="1"/>
      <c r="B435" s="1"/>
      <c r="C435" s="7"/>
      <c r="D435" s="8"/>
      <c r="E435" s="8"/>
      <c r="F435" s="12"/>
      <c r="G435" s="13"/>
      <c r="H435" s="13"/>
    </row>
    <row r="436" spans="1:8" s="16" customFormat="1" ht="12.95">
      <c r="A436" s="1"/>
      <c r="B436" s="1"/>
      <c r="C436" s="7"/>
      <c r="D436" s="8"/>
      <c r="E436" s="8"/>
      <c r="F436" s="12"/>
      <c r="G436" s="13"/>
      <c r="H436" s="13"/>
    </row>
    <row r="437" spans="1:8" s="16" customFormat="1" ht="12.95">
      <c r="A437" s="1"/>
      <c r="B437" s="1"/>
      <c r="C437" s="7"/>
      <c r="D437" s="8"/>
      <c r="E437" s="8"/>
      <c r="F437" s="12"/>
      <c r="G437" s="13"/>
      <c r="H437" s="13"/>
    </row>
    <row r="438" spans="1:8" s="16" customFormat="1" ht="12.95">
      <c r="A438" s="1"/>
      <c r="B438" s="1"/>
      <c r="C438" s="7"/>
      <c r="D438" s="8"/>
      <c r="E438" s="8"/>
      <c r="F438" s="12"/>
      <c r="G438" s="13"/>
      <c r="H438" s="13"/>
    </row>
    <row r="439" spans="1:8" s="16" customFormat="1" ht="12.95">
      <c r="A439" s="1"/>
      <c r="B439" s="1"/>
      <c r="C439" s="7"/>
      <c r="D439" s="8"/>
      <c r="E439" s="8"/>
      <c r="F439" s="12"/>
      <c r="G439" s="13"/>
      <c r="H439" s="13"/>
    </row>
    <row r="440" spans="1:8" s="16" customFormat="1" ht="12.95">
      <c r="A440" s="1"/>
      <c r="B440" s="1"/>
      <c r="C440" s="7"/>
      <c r="D440" s="8"/>
      <c r="E440" s="8"/>
      <c r="F440" s="12"/>
      <c r="G440" s="13"/>
      <c r="H440" s="13"/>
    </row>
    <row r="441" spans="1:8" s="16" customFormat="1" ht="12.95">
      <c r="A441" s="1"/>
      <c r="B441" s="1"/>
      <c r="C441" s="7"/>
      <c r="D441" s="8"/>
      <c r="E441" s="8"/>
      <c r="F441" s="12"/>
      <c r="G441" s="13"/>
      <c r="H441" s="13"/>
    </row>
    <row r="442" spans="1:8" s="16" customFormat="1" ht="12.95">
      <c r="A442" s="1"/>
      <c r="B442" s="1"/>
      <c r="C442" s="7"/>
      <c r="D442" s="8"/>
      <c r="E442" s="8"/>
      <c r="F442" s="12"/>
      <c r="G442" s="13"/>
      <c r="H442" s="13"/>
    </row>
    <row r="443" spans="1:8" s="16" customFormat="1" ht="12.95">
      <c r="A443" s="1"/>
      <c r="B443" s="1"/>
      <c r="C443" s="7"/>
      <c r="D443" s="8"/>
      <c r="E443" s="8"/>
      <c r="F443" s="12"/>
      <c r="G443" s="13"/>
      <c r="H443" s="13"/>
    </row>
    <row r="444" spans="1:8" s="16" customFormat="1" ht="12.95">
      <c r="A444" s="1"/>
      <c r="B444" s="1"/>
      <c r="C444" s="7"/>
      <c r="D444" s="8"/>
      <c r="E444" s="8"/>
      <c r="F444" s="12"/>
      <c r="G444" s="13"/>
      <c r="H444" s="13"/>
    </row>
    <row r="445" spans="1:8" s="16" customFormat="1" ht="12.95">
      <c r="A445" s="1"/>
      <c r="B445" s="1"/>
      <c r="C445" s="7"/>
      <c r="D445" s="8"/>
      <c r="E445" s="8"/>
      <c r="F445" s="12"/>
      <c r="G445" s="13"/>
      <c r="H445" s="13"/>
    </row>
    <row r="446" spans="1:8" s="16" customFormat="1" ht="12.95">
      <c r="A446" s="1"/>
      <c r="B446" s="1"/>
      <c r="C446" s="7"/>
      <c r="D446" s="8"/>
      <c r="E446" s="8"/>
      <c r="F446" s="12"/>
      <c r="G446" s="13"/>
      <c r="H446" s="13"/>
    </row>
    <row r="447" spans="1:8" s="16" customFormat="1" ht="12.95">
      <c r="A447" s="1"/>
      <c r="B447" s="1"/>
      <c r="C447" s="7"/>
      <c r="D447" s="8"/>
      <c r="E447" s="8"/>
      <c r="F447" s="12"/>
      <c r="G447" s="13"/>
      <c r="H447" s="13"/>
    </row>
    <row r="448" spans="1:8" s="16" customFormat="1" ht="12.95">
      <c r="A448" s="1"/>
      <c r="B448" s="1"/>
      <c r="C448" s="7"/>
      <c r="D448" s="8"/>
      <c r="E448" s="8"/>
      <c r="F448" s="12"/>
      <c r="G448" s="13"/>
      <c r="H448" s="13"/>
    </row>
    <row r="449" spans="1:8" s="16" customFormat="1" ht="12.95">
      <c r="A449" s="1"/>
      <c r="B449" s="1"/>
      <c r="C449" s="7"/>
      <c r="D449" s="8"/>
      <c r="E449" s="8"/>
      <c r="F449" s="12"/>
      <c r="G449" s="13"/>
      <c r="H449" s="13"/>
    </row>
    <row r="450" spans="1:8" s="16" customFormat="1" ht="12.95">
      <c r="A450" s="1"/>
      <c r="B450" s="1"/>
      <c r="C450" s="7"/>
      <c r="D450" s="8"/>
      <c r="E450" s="8"/>
      <c r="F450" s="12"/>
      <c r="G450" s="13"/>
      <c r="H450" s="13"/>
    </row>
    <row r="451" spans="1:8" s="16" customFormat="1" ht="12.95">
      <c r="A451" s="1"/>
      <c r="B451" s="1"/>
      <c r="C451" s="7"/>
      <c r="D451" s="8"/>
      <c r="E451" s="8"/>
      <c r="F451" s="12"/>
      <c r="G451" s="13"/>
      <c r="H451" s="13"/>
    </row>
    <row r="452" spans="1:8" s="16" customFormat="1" ht="12.95">
      <c r="A452" s="1"/>
      <c r="B452" s="1"/>
      <c r="C452" s="7"/>
      <c r="D452" s="8"/>
      <c r="E452" s="8"/>
      <c r="F452" s="12"/>
      <c r="G452" s="13"/>
      <c r="H452" s="13"/>
    </row>
    <row r="453" spans="1:8" s="16" customFormat="1" ht="12.95">
      <c r="A453" s="1"/>
      <c r="B453" s="1"/>
      <c r="C453" s="7"/>
      <c r="D453" s="8"/>
      <c r="E453" s="8"/>
      <c r="F453" s="12"/>
      <c r="G453" s="13"/>
      <c r="H453" s="13"/>
    </row>
    <row r="454" spans="1:8" s="16" customFormat="1" ht="12.95">
      <c r="A454" s="1"/>
      <c r="B454" s="1"/>
      <c r="C454" s="7"/>
      <c r="D454" s="8"/>
      <c r="E454" s="8"/>
      <c r="F454" s="12"/>
      <c r="G454" s="13"/>
      <c r="H454" s="13"/>
    </row>
    <row r="455" spans="1:8" s="16" customFormat="1" ht="12.95">
      <c r="A455" s="1"/>
      <c r="B455" s="1"/>
      <c r="C455" s="7"/>
      <c r="D455" s="8"/>
      <c r="E455" s="8"/>
      <c r="F455" s="12"/>
      <c r="G455" s="13"/>
      <c r="H455" s="13"/>
    </row>
    <row r="456" spans="1:8" s="16" customFormat="1" ht="12.95">
      <c r="A456" s="1"/>
      <c r="B456" s="1"/>
      <c r="C456" s="7"/>
      <c r="D456" s="8"/>
      <c r="E456" s="8"/>
      <c r="F456" s="12"/>
      <c r="G456" s="13"/>
      <c r="H456" s="13"/>
    </row>
    <row r="457" spans="1:8" s="16" customFormat="1" ht="12.95">
      <c r="A457" s="1"/>
      <c r="B457" s="1"/>
      <c r="C457" s="7"/>
      <c r="D457" s="8"/>
      <c r="E457" s="8"/>
      <c r="F457" s="12"/>
      <c r="G457" s="13"/>
      <c r="H457" s="13"/>
    </row>
    <row r="458" spans="1:8" s="16" customFormat="1" ht="12.95">
      <c r="A458" s="1"/>
      <c r="B458" s="1"/>
      <c r="C458" s="7"/>
      <c r="D458" s="8"/>
      <c r="E458" s="8"/>
      <c r="F458" s="12"/>
      <c r="G458" s="13"/>
      <c r="H458" s="13"/>
    </row>
    <row r="459" spans="1:8" s="16" customFormat="1" ht="12.95">
      <c r="A459" s="1"/>
      <c r="B459" s="1"/>
      <c r="C459" s="7"/>
      <c r="D459" s="8"/>
      <c r="E459" s="8"/>
      <c r="F459" s="12"/>
      <c r="G459" s="13"/>
      <c r="H459" s="13"/>
    </row>
    <row r="460" spans="1:8" s="16" customFormat="1" ht="12.95">
      <c r="A460" s="1"/>
      <c r="B460" s="1"/>
      <c r="C460" s="7"/>
      <c r="D460" s="8"/>
      <c r="E460" s="8"/>
      <c r="F460" s="12"/>
      <c r="G460" s="13"/>
      <c r="H460" s="13"/>
    </row>
    <row r="461" spans="1:8" s="16" customFormat="1" ht="12.95">
      <c r="A461" s="1"/>
      <c r="B461" s="1"/>
      <c r="C461" s="7"/>
      <c r="D461" s="8"/>
      <c r="E461" s="8"/>
      <c r="F461" s="12"/>
      <c r="G461" s="13"/>
      <c r="H461" s="13"/>
    </row>
    <row r="462" spans="1:8" s="16" customFormat="1" ht="12.95">
      <c r="A462" s="1"/>
      <c r="B462" s="1"/>
      <c r="C462" s="7"/>
      <c r="D462" s="8"/>
      <c r="E462" s="8"/>
      <c r="F462" s="12"/>
      <c r="G462" s="13"/>
      <c r="H462" s="13"/>
    </row>
    <row r="463" spans="1:8" s="16" customFormat="1" ht="12.95">
      <c r="A463" s="1"/>
      <c r="B463" s="1"/>
      <c r="C463" s="7"/>
      <c r="D463" s="8"/>
      <c r="E463" s="8"/>
      <c r="F463" s="12"/>
      <c r="G463" s="13"/>
      <c r="H463" s="13"/>
    </row>
    <row r="464" spans="1:8" s="16" customFormat="1" ht="12.95">
      <c r="A464" s="1"/>
      <c r="B464" s="1"/>
      <c r="C464" s="7"/>
      <c r="D464" s="8"/>
      <c r="E464" s="8"/>
      <c r="F464" s="12"/>
      <c r="G464" s="13"/>
      <c r="H464" s="13"/>
    </row>
    <row r="465" spans="1:8" s="16" customFormat="1" ht="12.95">
      <c r="A465" s="1"/>
      <c r="B465" s="1"/>
      <c r="C465" s="7"/>
      <c r="D465" s="8"/>
      <c r="E465" s="8"/>
      <c r="F465" s="12"/>
      <c r="G465" s="13"/>
      <c r="H465" s="13"/>
    </row>
    <row r="466" spans="1:8" s="16" customFormat="1" ht="12.95">
      <c r="A466" s="1"/>
      <c r="B466" s="1"/>
      <c r="C466" s="7"/>
      <c r="D466" s="8"/>
      <c r="E466" s="8"/>
      <c r="F466" s="12"/>
      <c r="G466" s="13"/>
      <c r="H466" s="13"/>
    </row>
    <row r="467" spans="1:8" s="16" customFormat="1" ht="12.95">
      <c r="A467" s="1"/>
      <c r="B467" s="1"/>
      <c r="C467" s="7"/>
      <c r="D467" s="8"/>
      <c r="E467" s="8"/>
      <c r="F467" s="12"/>
      <c r="G467" s="13"/>
      <c r="H467" s="13"/>
    </row>
    <row r="468" spans="1:8" s="16" customFormat="1" ht="12.95">
      <c r="A468" s="1"/>
      <c r="B468" s="1"/>
      <c r="C468" s="7"/>
      <c r="D468" s="8"/>
      <c r="E468" s="8"/>
      <c r="F468" s="12"/>
      <c r="G468" s="13"/>
      <c r="H468" s="13"/>
    </row>
    <row r="469" spans="1:8" s="16" customFormat="1" ht="12.95">
      <c r="A469" s="1"/>
      <c r="B469" s="1"/>
      <c r="C469" s="7"/>
      <c r="D469" s="8"/>
      <c r="E469" s="8"/>
      <c r="F469" s="12"/>
      <c r="G469" s="13"/>
      <c r="H469" s="13"/>
    </row>
    <row r="470" spans="1:8" s="16" customFormat="1" ht="12.95">
      <c r="A470" s="1"/>
      <c r="B470" s="1"/>
      <c r="C470" s="7"/>
      <c r="D470" s="8"/>
      <c r="E470" s="8"/>
      <c r="F470" s="12"/>
      <c r="G470" s="13"/>
      <c r="H470" s="13"/>
    </row>
    <row r="471" spans="1:8" s="16" customFormat="1" ht="12.95">
      <c r="A471" s="1"/>
      <c r="B471" s="1"/>
      <c r="C471" s="7"/>
      <c r="D471" s="8"/>
      <c r="E471" s="8"/>
      <c r="F471" s="12"/>
      <c r="G471" s="13"/>
      <c r="H471" s="13"/>
    </row>
    <row r="472" spans="1:8" s="16" customFormat="1" ht="12.95">
      <c r="A472" s="1"/>
      <c r="B472" s="1"/>
      <c r="C472" s="7"/>
      <c r="D472" s="8"/>
      <c r="E472" s="8"/>
      <c r="F472" s="12"/>
      <c r="G472" s="13"/>
      <c r="H472" s="13"/>
    </row>
    <row r="473" spans="1:8" s="16" customFormat="1" ht="12.95">
      <c r="A473" s="1"/>
      <c r="B473" s="1"/>
      <c r="C473" s="7"/>
      <c r="D473" s="8"/>
      <c r="E473" s="8"/>
      <c r="F473" s="12"/>
      <c r="G473" s="13"/>
      <c r="H473" s="13"/>
    </row>
    <row r="474" spans="1:8" s="16" customFormat="1" ht="12.95">
      <c r="A474" s="1"/>
      <c r="B474" s="1"/>
      <c r="C474" s="7"/>
      <c r="D474" s="8"/>
      <c r="E474" s="8"/>
      <c r="F474" s="12"/>
      <c r="G474" s="13"/>
      <c r="H474" s="13"/>
    </row>
    <row r="475" spans="1:8" s="16" customFormat="1" ht="12.95">
      <c r="A475" s="1"/>
      <c r="B475" s="1"/>
      <c r="C475" s="7"/>
      <c r="D475" s="8"/>
      <c r="E475" s="8"/>
      <c r="F475" s="12"/>
      <c r="G475" s="13"/>
      <c r="H475" s="13"/>
    </row>
    <row r="476" spans="1:8" s="16" customFormat="1" ht="12.95">
      <c r="A476" s="1"/>
      <c r="B476" s="1"/>
      <c r="C476" s="7"/>
      <c r="D476" s="8"/>
      <c r="E476" s="8"/>
      <c r="F476" s="12"/>
      <c r="G476" s="13"/>
      <c r="H476" s="13"/>
    </row>
    <row r="477" spans="1:8" s="16" customFormat="1" ht="12.95">
      <c r="A477" s="1"/>
      <c r="B477" s="1"/>
      <c r="C477" s="7"/>
      <c r="D477" s="8"/>
      <c r="E477" s="8"/>
      <c r="F477" s="12"/>
      <c r="G477" s="13"/>
      <c r="H477" s="13"/>
    </row>
    <row r="478" spans="1:8" s="16" customFormat="1" ht="12.95">
      <c r="A478" s="1"/>
      <c r="B478" s="1"/>
      <c r="C478" s="7"/>
      <c r="D478" s="8"/>
      <c r="E478" s="8"/>
      <c r="F478" s="12"/>
      <c r="G478" s="13"/>
      <c r="H478" s="13"/>
    </row>
    <row r="479" spans="1:8" s="16" customFormat="1" ht="12.95">
      <c r="A479" s="1"/>
      <c r="B479" s="1"/>
      <c r="C479" s="7"/>
      <c r="D479" s="8"/>
      <c r="E479" s="8"/>
      <c r="F479" s="12"/>
      <c r="G479" s="13"/>
      <c r="H479" s="13"/>
    </row>
    <row r="480" spans="1:8" s="16" customFormat="1" ht="12.95">
      <c r="A480" s="1"/>
      <c r="B480" s="1"/>
      <c r="C480" s="7"/>
      <c r="D480" s="8"/>
      <c r="E480" s="8"/>
      <c r="F480" s="12"/>
      <c r="G480" s="13"/>
      <c r="H480" s="13"/>
    </row>
    <row r="481" spans="1:8" s="16" customFormat="1" ht="12.95">
      <c r="A481" s="1"/>
      <c r="B481" s="1"/>
      <c r="C481" s="7"/>
      <c r="D481" s="8"/>
      <c r="E481" s="8"/>
      <c r="F481" s="12"/>
      <c r="G481" s="13"/>
      <c r="H481" s="13"/>
    </row>
    <row r="482" spans="1:8" s="16" customFormat="1" ht="12.95">
      <c r="A482" s="1"/>
      <c r="B482" s="1"/>
      <c r="C482" s="7"/>
      <c r="D482" s="8"/>
      <c r="E482" s="8"/>
      <c r="F482" s="12"/>
      <c r="G482" s="13"/>
      <c r="H482" s="13"/>
    </row>
    <row r="483" spans="1:8" s="16" customFormat="1" ht="12.95">
      <c r="A483" s="1"/>
      <c r="B483" s="1"/>
      <c r="C483" s="7"/>
      <c r="D483" s="8"/>
      <c r="E483" s="8"/>
      <c r="F483" s="12"/>
      <c r="G483" s="13"/>
      <c r="H483" s="13"/>
    </row>
    <row r="484" spans="1:8" s="16" customFormat="1" ht="12.95">
      <c r="A484" s="1"/>
      <c r="B484" s="1"/>
      <c r="C484" s="7"/>
      <c r="D484" s="8"/>
      <c r="E484" s="8"/>
      <c r="F484" s="12"/>
      <c r="G484" s="13"/>
      <c r="H484" s="13"/>
    </row>
    <row r="485" spans="1:8" s="16" customFormat="1" ht="12.95">
      <c r="A485" s="1"/>
      <c r="B485" s="1"/>
      <c r="C485" s="7"/>
      <c r="D485" s="8"/>
      <c r="E485" s="8"/>
      <c r="F485" s="12"/>
      <c r="G485" s="13"/>
      <c r="H485" s="13"/>
    </row>
    <row r="486" spans="1:8" s="16" customFormat="1" ht="12.95">
      <c r="A486" s="1"/>
      <c r="B486" s="1"/>
      <c r="C486" s="7"/>
      <c r="D486" s="8"/>
      <c r="E486" s="8"/>
      <c r="F486" s="12"/>
      <c r="G486" s="13"/>
      <c r="H486" s="13"/>
    </row>
    <row r="487" spans="1:8" s="16" customFormat="1" ht="12.95">
      <c r="A487" s="1"/>
      <c r="B487" s="1"/>
      <c r="C487" s="7"/>
      <c r="D487" s="8"/>
      <c r="E487" s="8"/>
      <c r="F487" s="12"/>
      <c r="G487" s="13"/>
      <c r="H487" s="13"/>
    </row>
    <row r="488" spans="1:8" s="16" customFormat="1" ht="12.95">
      <c r="A488" s="1"/>
      <c r="B488" s="1"/>
      <c r="C488" s="7"/>
      <c r="D488" s="8"/>
      <c r="E488" s="8"/>
      <c r="F488" s="12"/>
      <c r="G488" s="13"/>
      <c r="H488" s="13"/>
    </row>
    <row r="489" spans="1:8" s="16" customFormat="1" ht="12.95">
      <c r="A489" s="1"/>
      <c r="B489" s="1"/>
      <c r="C489" s="7"/>
      <c r="D489" s="8"/>
      <c r="E489" s="8"/>
      <c r="F489" s="12"/>
      <c r="G489" s="13"/>
      <c r="H489" s="13"/>
    </row>
    <row r="490" spans="1:8" s="16" customFormat="1" ht="12.95">
      <c r="A490" s="1"/>
      <c r="B490" s="1"/>
      <c r="C490" s="7"/>
      <c r="D490" s="8"/>
      <c r="E490" s="8"/>
      <c r="F490" s="12"/>
      <c r="G490" s="13"/>
      <c r="H490" s="13"/>
    </row>
    <row r="491" spans="1:8" s="16" customFormat="1" ht="12.95">
      <c r="A491" s="1"/>
      <c r="B491" s="1"/>
      <c r="C491" s="7"/>
      <c r="D491" s="8"/>
      <c r="E491" s="8"/>
      <c r="F491" s="12"/>
      <c r="G491" s="13"/>
      <c r="H491" s="13"/>
    </row>
    <row r="492" spans="1:8" s="16" customFormat="1" ht="12.95">
      <c r="A492" s="1"/>
      <c r="B492" s="1"/>
      <c r="C492" s="7"/>
      <c r="D492" s="8"/>
      <c r="E492" s="8"/>
      <c r="F492" s="12"/>
      <c r="G492" s="13"/>
      <c r="H492" s="13"/>
    </row>
    <row r="493" spans="1:8" s="16" customFormat="1" ht="12.95">
      <c r="A493" s="1"/>
      <c r="B493" s="1"/>
      <c r="C493" s="7"/>
      <c r="D493" s="8"/>
      <c r="E493" s="8"/>
      <c r="F493" s="12"/>
      <c r="G493" s="13"/>
      <c r="H493" s="13"/>
    </row>
    <row r="494" spans="1:8" s="16" customFormat="1" ht="12.95">
      <c r="A494" s="1"/>
      <c r="B494" s="1"/>
      <c r="C494" s="7"/>
      <c r="D494" s="8"/>
      <c r="E494" s="8"/>
      <c r="F494" s="12"/>
      <c r="G494" s="13"/>
      <c r="H494" s="13"/>
    </row>
    <row r="495" spans="1:8" s="16" customFormat="1" ht="12.95">
      <c r="A495" s="1"/>
      <c r="B495" s="1"/>
      <c r="C495" s="7"/>
      <c r="D495" s="8"/>
      <c r="E495" s="8"/>
      <c r="F495" s="12"/>
      <c r="G495" s="13"/>
      <c r="H495" s="13"/>
    </row>
    <row r="496" spans="1:8" s="16" customFormat="1" ht="12.95">
      <c r="A496" s="1"/>
      <c r="B496" s="1"/>
      <c r="C496" s="7"/>
      <c r="D496" s="8"/>
      <c r="E496" s="8"/>
      <c r="F496" s="12"/>
      <c r="G496" s="13"/>
      <c r="H496" s="13"/>
    </row>
    <row r="497" spans="1:8" s="16" customFormat="1" ht="12.95">
      <c r="A497" s="1"/>
      <c r="B497" s="1"/>
      <c r="C497" s="7"/>
      <c r="D497" s="8"/>
      <c r="E497" s="8"/>
      <c r="F497" s="12"/>
      <c r="G497" s="13"/>
      <c r="H497" s="13"/>
    </row>
    <row r="498" spans="1:8" s="16" customFormat="1" ht="12.95">
      <c r="A498" s="1"/>
      <c r="B498" s="1"/>
      <c r="C498" s="7"/>
      <c r="D498" s="8"/>
      <c r="E498" s="8"/>
      <c r="F498" s="12"/>
      <c r="G498" s="13"/>
      <c r="H498" s="13"/>
    </row>
    <row r="499" spans="1:8" s="16" customFormat="1" ht="12.95">
      <c r="A499" s="1"/>
      <c r="B499" s="1"/>
      <c r="C499" s="7"/>
      <c r="D499" s="8"/>
      <c r="E499" s="8"/>
      <c r="F499" s="12"/>
      <c r="G499" s="13"/>
      <c r="H499" s="13"/>
    </row>
    <row r="500" spans="1:8" s="16" customFormat="1" ht="12.95">
      <c r="A500" s="1"/>
      <c r="B500" s="1"/>
      <c r="C500" s="7"/>
      <c r="D500" s="8"/>
      <c r="E500" s="8"/>
      <c r="F500" s="12"/>
      <c r="G500" s="13"/>
      <c r="H500" s="13"/>
    </row>
    <row r="501" spans="1:8" s="16" customFormat="1" ht="12.95">
      <c r="A501" s="1"/>
      <c r="B501" s="1"/>
      <c r="C501" s="7"/>
      <c r="D501" s="8"/>
      <c r="E501" s="8"/>
      <c r="F501" s="12"/>
      <c r="G501" s="13"/>
      <c r="H501" s="13"/>
    </row>
    <row r="502" spans="1:8" s="16" customFormat="1" ht="12.95">
      <c r="A502" s="1"/>
      <c r="B502" s="1"/>
      <c r="C502" s="7"/>
      <c r="D502" s="8"/>
      <c r="E502" s="8"/>
      <c r="F502" s="12"/>
      <c r="G502" s="13"/>
      <c r="H502" s="13"/>
    </row>
    <row r="503" spans="1:8" s="16" customFormat="1" ht="12.95">
      <c r="A503" s="1"/>
      <c r="B503" s="1"/>
      <c r="C503" s="7"/>
      <c r="D503" s="8"/>
      <c r="E503" s="8"/>
      <c r="F503" s="12"/>
      <c r="G503" s="13"/>
      <c r="H503" s="13"/>
    </row>
    <row r="504" spans="1:8" s="16" customFormat="1" ht="12.95">
      <c r="A504" s="1"/>
      <c r="B504" s="1"/>
      <c r="C504" s="7"/>
      <c r="D504" s="8"/>
      <c r="E504" s="8"/>
      <c r="F504" s="12"/>
      <c r="G504" s="13"/>
      <c r="H504" s="13"/>
    </row>
    <row r="505" spans="1:8" s="16" customFormat="1" ht="12.95">
      <c r="A505" s="1"/>
      <c r="B505" s="1"/>
      <c r="C505" s="7"/>
      <c r="D505" s="8"/>
      <c r="E505" s="8"/>
      <c r="F505" s="12"/>
      <c r="G505" s="13"/>
      <c r="H505" s="13"/>
    </row>
    <row r="506" spans="1:8" s="16" customFormat="1" ht="12.95">
      <c r="A506" s="1"/>
      <c r="B506" s="1"/>
      <c r="C506" s="7"/>
      <c r="D506" s="8"/>
      <c r="E506" s="8"/>
      <c r="F506" s="12"/>
      <c r="G506" s="13"/>
      <c r="H506" s="13"/>
    </row>
    <row r="507" spans="1:8" s="16" customFormat="1" ht="12.95">
      <c r="A507" s="1"/>
      <c r="B507" s="1"/>
      <c r="C507" s="7"/>
      <c r="D507" s="8"/>
      <c r="E507" s="8"/>
      <c r="F507" s="12"/>
      <c r="G507" s="13"/>
      <c r="H507" s="13"/>
    </row>
    <row r="508" spans="1:8" s="16" customFormat="1" ht="12.95">
      <c r="A508" s="1"/>
      <c r="B508" s="1"/>
      <c r="C508" s="7"/>
      <c r="D508" s="8"/>
      <c r="E508" s="8"/>
      <c r="F508" s="12"/>
      <c r="G508" s="13"/>
      <c r="H508" s="13"/>
    </row>
    <row r="509" spans="1:8" s="16" customFormat="1" ht="12.95">
      <c r="A509" s="1"/>
      <c r="B509" s="1"/>
      <c r="C509" s="7"/>
      <c r="D509" s="8"/>
      <c r="E509" s="8"/>
      <c r="F509" s="12"/>
      <c r="G509" s="13"/>
      <c r="H509" s="13"/>
    </row>
    <row r="510" spans="1:8" s="16" customFormat="1" ht="12.95">
      <c r="A510" s="1"/>
      <c r="B510" s="1"/>
      <c r="C510" s="7"/>
      <c r="D510" s="8"/>
      <c r="E510" s="8"/>
      <c r="F510" s="12"/>
      <c r="G510" s="13"/>
      <c r="H510" s="13"/>
    </row>
    <row r="511" spans="1:8" s="16" customFormat="1" ht="12.95">
      <c r="A511" s="1"/>
      <c r="B511" s="1"/>
      <c r="C511" s="7"/>
      <c r="D511" s="8"/>
      <c r="E511" s="8"/>
      <c r="F511" s="12"/>
      <c r="G511" s="13"/>
      <c r="H511" s="13"/>
    </row>
    <row r="512" spans="1:8" s="16" customFormat="1" ht="12.95">
      <c r="A512" s="1"/>
      <c r="B512" s="1"/>
      <c r="C512" s="7"/>
      <c r="D512" s="8"/>
      <c r="E512" s="8"/>
      <c r="F512" s="12"/>
      <c r="G512" s="13"/>
      <c r="H512" s="13"/>
    </row>
    <row r="513" spans="1:8" s="16" customFormat="1" ht="12.95">
      <c r="A513" s="1"/>
      <c r="B513" s="1"/>
      <c r="C513" s="7"/>
      <c r="D513" s="8"/>
      <c r="E513" s="8"/>
      <c r="F513" s="12"/>
      <c r="G513" s="13"/>
      <c r="H513" s="13"/>
    </row>
    <row r="514" spans="1:8" s="16" customFormat="1" ht="12.95">
      <c r="A514" s="1"/>
      <c r="B514" s="1"/>
      <c r="C514" s="7"/>
      <c r="D514" s="8"/>
      <c r="E514" s="8"/>
      <c r="F514" s="12"/>
      <c r="G514" s="13"/>
      <c r="H514" s="13"/>
    </row>
    <row r="515" spans="1:8" s="16" customFormat="1" ht="12.95">
      <c r="A515" s="1"/>
      <c r="B515" s="1"/>
      <c r="C515" s="7"/>
      <c r="D515" s="8"/>
      <c r="E515" s="8"/>
      <c r="F515" s="12"/>
      <c r="G515" s="13"/>
      <c r="H515" s="13"/>
    </row>
    <row r="516" spans="1:8" s="16" customFormat="1" ht="12.95">
      <c r="A516" s="1"/>
      <c r="B516" s="1"/>
      <c r="C516" s="7"/>
      <c r="D516" s="8"/>
      <c r="E516" s="8"/>
      <c r="F516" s="12"/>
      <c r="G516" s="13"/>
      <c r="H516" s="13"/>
    </row>
    <row r="517" spans="1:8" s="16" customFormat="1" ht="12.95">
      <c r="A517" s="1"/>
      <c r="B517" s="1"/>
      <c r="C517" s="7"/>
      <c r="D517" s="8"/>
      <c r="E517" s="8"/>
      <c r="F517" s="12"/>
      <c r="G517" s="13"/>
      <c r="H517" s="13"/>
    </row>
    <row r="518" spans="1:8" s="16" customFormat="1" ht="12.95">
      <c r="A518" s="1"/>
      <c r="B518" s="1"/>
      <c r="C518" s="7"/>
      <c r="D518" s="8"/>
      <c r="E518" s="8"/>
      <c r="F518" s="12"/>
      <c r="G518" s="13"/>
      <c r="H518" s="13"/>
    </row>
    <row r="519" spans="1:8" s="16" customFormat="1" ht="12.95">
      <c r="A519" s="1"/>
      <c r="B519" s="1"/>
      <c r="C519" s="7"/>
      <c r="D519" s="8"/>
      <c r="E519" s="8"/>
      <c r="F519" s="12"/>
      <c r="G519" s="13"/>
      <c r="H519" s="13"/>
    </row>
    <row r="520" spans="1:8" s="16" customFormat="1" ht="12.95">
      <c r="A520" s="1"/>
      <c r="B520" s="1"/>
      <c r="C520" s="7"/>
      <c r="D520" s="8"/>
      <c r="E520" s="8"/>
      <c r="F520" s="12"/>
      <c r="G520" s="13"/>
      <c r="H520" s="13"/>
    </row>
    <row r="521" spans="1:8" s="16" customFormat="1" ht="12.95">
      <c r="A521" s="1"/>
      <c r="B521" s="1"/>
      <c r="C521" s="7"/>
      <c r="D521" s="8"/>
      <c r="E521" s="8"/>
      <c r="F521" s="12"/>
      <c r="G521" s="13"/>
      <c r="H521" s="13"/>
    </row>
    <row r="522" spans="1:8" s="16" customFormat="1" ht="12.95">
      <c r="A522" s="1"/>
      <c r="B522" s="1"/>
      <c r="C522" s="7"/>
      <c r="D522" s="8"/>
      <c r="E522" s="8"/>
      <c r="F522" s="12"/>
      <c r="G522" s="13"/>
      <c r="H522" s="13"/>
    </row>
    <row r="523" spans="1:8" s="16" customFormat="1" ht="12.95">
      <c r="A523" s="1"/>
      <c r="B523" s="1"/>
      <c r="C523" s="7"/>
      <c r="D523" s="8"/>
      <c r="E523" s="8"/>
      <c r="F523" s="12"/>
      <c r="G523" s="13"/>
      <c r="H523" s="13"/>
    </row>
    <row r="524" spans="1:8" s="16" customFormat="1" ht="12.95">
      <c r="A524" s="1"/>
      <c r="B524" s="1"/>
      <c r="C524" s="7"/>
      <c r="D524" s="8"/>
      <c r="E524" s="8"/>
      <c r="F524" s="12"/>
      <c r="G524" s="13"/>
      <c r="H524" s="13"/>
    </row>
    <row r="525" spans="1:8" s="16" customFormat="1" ht="12.95">
      <c r="A525" s="1"/>
      <c r="B525" s="1"/>
      <c r="C525" s="7"/>
      <c r="D525" s="8"/>
      <c r="E525" s="8"/>
      <c r="F525" s="12"/>
      <c r="G525" s="13"/>
      <c r="H525" s="13"/>
    </row>
    <row r="526" spans="1:8" s="16" customFormat="1" ht="12.95">
      <c r="A526" s="1"/>
      <c r="B526" s="1"/>
      <c r="C526" s="7"/>
      <c r="D526" s="8"/>
      <c r="E526" s="8"/>
      <c r="F526" s="12"/>
      <c r="G526" s="13"/>
      <c r="H526" s="13"/>
    </row>
    <row r="527" spans="1:8" s="16" customFormat="1" ht="12.95">
      <c r="A527" s="1"/>
      <c r="B527" s="1"/>
      <c r="C527" s="7"/>
      <c r="D527" s="8"/>
      <c r="E527" s="8"/>
      <c r="F527" s="12"/>
      <c r="G527" s="13"/>
      <c r="H527" s="13"/>
    </row>
    <row r="528" spans="1:8" s="16" customFormat="1" ht="12.95">
      <c r="A528" s="1"/>
      <c r="B528" s="1"/>
      <c r="C528" s="7"/>
      <c r="D528" s="8"/>
      <c r="E528" s="8"/>
      <c r="F528" s="12"/>
      <c r="G528" s="13"/>
      <c r="H528" s="13"/>
    </row>
    <row r="529" spans="1:8" s="16" customFormat="1" ht="12.95">
      <c r="A529" s="1"/>
      <c r="B529" s="1"/>
      <c r="C529" s="7"/>
      <c r="D529" s="8"/>
      <c r="E529" s="8"/>
      <c r="F529" s="12"/>
      <c r="G529" s="13"/>
      <c r="H529" s="13"/>
    </row>
    <row r="530" spans="1:8" s="16" customFormat="1" ht="12.95">
      <c r="A530" s="1"/>
      <c r="B530" s="1"/>
      <c r="C530" s="7"/>
      <c r="D530" s="8"/>
      <c r="E530" s="8"/>
      <c r="F530" s="12"/>
      <c r="G530" s="13"/>
      <c r="H530" s="13"/>
    </row>
    <row r="531" spans="1:8" s="16" customFormat="1" ht="12.95">
      <c r="A531" s="1"/>
      <c r="B531" s="1"/>
      <c r="C531" s="7"/>
      <c r="D531" s="8"/>
      <c r="E531" s="8"/>
      <c r="F531" s="12"/>
      <c r="G531" s="13"/>
      <c r="H531" s="13"/>
    </row>
    <row r="532" spans="1:8" s="16" customFormat="1" ht="12.95">
      <c r="A532" s="1"/>
      <c r="B532" s="1"/>
      <c r="C532" s="7"/>
      <c r="D532" s="8"/>
      <c r="E532" s="8"/>
      <c r="F532" s="12"/>
      <c r="G532" s="13"/>
      <c r="H532" s="13"/>
    </row>
    <row r="533" spans="1:8" s="16" customFormat="1" ht="12.95">
      <c r="A533" s="1"/>
      <c r="B533" s="1"/>
      <c r="C533" s="7"/>
      <c r="D533" s="8"/>
      <c r="E533" s="8"/>
      <c r="F533" s="12"/>
      <c r="G533" s="13"/>
      <c r="H533" s="13"/>
    </row>
    <row r="534" spans="1:8" s="16" customFormat="1" ht="12.95">
      <c r="A534" s="1"/>
      <c r="B534" s="1"/>
      <c r="C534" s="7"/>
      <c r="D534" s="8"/>
      <c r="E534" s="8"/>
      <c r="F534" s="12"/>
      <c r="G534" s="13"/>
      <c r="H534" s="13"/>
    </row>
    <row r="535" spans="1:8" s="16" customFormat="1" ht="12.95">
      <c r="A535" s="1"/>
      <c r="B535" s="1"/>
      <c r="C535" s="7"/>
      <c r="D535" s="8"/>
      <c r="E535" s="8"/>
      <c r="F535" s="12"/>
      <c r="G535" s="13"/>
      <c r="H535" s="13"/>
    </row>
    <row r="536" spans="1:8" s="16" customFormat="1" ht="12.95">
      <c r="A536" s="1"/>
      <c r="B536" s="1"/>
      <c r="C536" s="7"/>
      <c r="D536" s="8"/>
      <c r="E536" s="8"/>
      <c r="F536" s="12"/>
      <c r="G536" s="13"/>
      <c r="H536" s="13"/>
    </row>
    <row r="537" spans="1:8" s="16" customFormat="1" ht="12.95">
      <c r="A537" s="1"/>
      <c r="B537" s="1"/>
      <c r="C537" s="7"/>
      <c r="D537" s="8"/>
      <c r="E537" s="8"/>
      <c r="F537" s="12"/>
      <c r="G537" s="13"/>
      <c r="H537" s="13"/>
    </row>
    <row r="538" spans="1:8" s="16" customFormat="1" ht="12.95">
      <c r="A538" s="1"/>
      <c r="B538" s="1"/>
      <c r="C538" s="7"/>
      <c r="D538" s="8"/>
      <c r="E538" s="8"/>
      <c r="F538" s="12"/>
      <c r="G538" s="13"/>
      <c r="H538" s="13"/>
    </row>
    <row r="539" spans="1:8" s="16" customFormat="1" ht="12.95">
      <c r="A539" s="1"/>
      <c r="B539" s="1"/>
      <c r="C539" s="7"/>
      <c r="D539" s="8"/>
      <c r="E539" s="8"/>
      <c r="F539" s="12"/>
      <c r="G539" s="13"/>
      <c r="H539" s="13"/>
    </row>
    <row r="540" spans="1:8" s="16" customFormat="1" ht="12.95">
      <c r="A540" s="1"/>
      <c r="B540" s="1"/>
      <c r="C540" s="7"/>
      <c r="D540" s="8"/>
      <c r="E540" s="8"/>
      <c r="F540" s="12"/>
      <c r="G540" s="13"/>
      <c r="H540" s="13"/>
    </row>
    <row r="541" spans="1:8" s="16" customFormat="1" ht="12.95">
      <c r="A541" s="1"/>
      <c r="B541" s="1"/>
      <c r="C541" s="7"/>
      <c r="D541" s="8"/>
      <c r="E541" s="8"/>
      <c r="F541" s="12"/>
      <c r="G541" s="13"/>
      <c r="H541" s="13"/>
    </row>
    <row r="542" spans="1:8" s="16" customFormat="1" ht="12.95">
      <c r="A542" s="1"/>
      <c r="B542" s="1"/>
      <c r="C542" s="7"/>
      <c r="D542" s="8"/>
      <c r="E542" s="8"/>
      <c r="F542" s="12"/>
      <c r="G542" s="13"/>
      <c r="H542" s="13"/>
    </row>
    <row r="543" spans="1:8" s="16" customFormat="1" ht="12.95">
      <c r="A543" s="1"/>
      <c r="B543" s="1"/>
      <c r="C543" s="7"/>
      <c r="D543" s="8"/>
      <c r="E543" s="8"/>
      <c r="F543" s="12"/>
      <c r="G543" s="13"/>
      <c r="H543" s="13"/>
    </row>
    <row r="544" spans="1:8" s="16" customFormat="1" ht="12.95">
      <c r="A544" s="1"/>
      <c r="B544" s="1"/>
      <c r="C544" s="7"/>
      <c r="D544" s="8"/>
      <c r="E544" s="8"/>
      <c r="F544" s="12"/>
      <c r="G544" s="13"/>
      <c r="H544" s="13"/>
    </row>
    <row r="545" spans="1:8" s="16" customFormat="1" ht="12.95">
      <c r="A545" s="1"/>
      <c r="B545" s="1"/>
      <c r="C545" s="7"/>
      <c r="D545" s="8"/>
      <c r="E545" s="8"/>
      <c r="F545" s="12"/>
      <c r="G545" s="13"/>
      <c r="H545" s="13"/>
    </row>
    <row r="546" spans="1:8" s="16" customFormat="1" ht="12.95">
      <c r="A546" s="1"/>
      <c r="B546" s="1"/>
      <c r="C546" s="7"/>
      <c r="D546" s="8"/>
      <c r="E546" s="8"/>
      <c r="F546" s="12"/>
      <c r="G546" s="13"/>
      <c r="H546" s="13"/>
    </row>
    <row r="547" spans="1:8" s="16" customFormat="1" ht="12.95">
      <c r="A547" s="1"/>
      <c r="B547" s="1"/>
      <c r="C547" s="7"/>
      <c r="D547" s="8"/>
      <c r="E547" s="8"/>
      <c r="F547" s="12"/>
      <c r="G547" s="13"/>
      <c r="H547" s="13"/>
    </row>
    <row r="548" spans="1:8" s="16" customFormat="1" ht="12.95">
      <c r="A548" s="1"/>
      <c r="B548" s="1"/>
      <c r="C548" s="7"/>
      <c r="D548" s="8"/>
      <c r="E548" s="8"/>
      <c r="F548" s="12"/>
      <c r="G548" s="13"/>
      <c r="H548" s="13"/>
    </row>
    <row r="549" spans="1:8" s="16" customFormat="1" ht="12.95">
      <c r="A549" s="1"/>
      <c r="B549" s="1"/>
      <c r="C549" s="7"/>
      <c r="D549" s="8"/>
      <c r="E549" s="8"/>
      <c r="F549" s="12"/>
      <c r="G549" s="13"/>
      <c r="H549" s="13"/>
    </row>
    <row r="550" spans="1:8" s="16" customFormat="1" ht="12.95">
      <c r="A550" s="1"/>
      <c r="B550" s="1"/>
      <c r="C550" s="7"/>
      <c r="D550" s="8"/>
      <c r="E550" s="8"/>
      <c r="F550" s="12"/>
      <c r="G550" s="13"/>
      <c r="H550" s="13"/>
    </row>
    <row r="551" spans="1:8" s="16" customFormat="1" ht="12.95">
      <c r="A551" s="1"/>
      <c r="B551" s="1"/>
      <c r="C551" s="7"/>
      <c r="D551" s="8"/>
      <c r="E551" s="8"/>
      <c r="F551" s="12"/>
      <c r="G551" s="13"/>
      <c r="H551" s="13"/>
    </row>
    <row r="552" spans="1:8" s="16" customFormat="1" ht="12.95">
      <c r="A552" s="1"/>
      <c r="B552" s="1"/>
      <c r="C552" s="7"/>
      <c r="D552" s="8"/>
      <c r="E552" s="8"/>
      <c r="F552" s="12"/>
      <c r="G552" s="13"/>
      <c r="H552" s="13"/>
    </row>
    <row r="553" spans="1:8" s="16" customFormat="1" ht="12.95">
      <c r="A553" s="1"/>
      <c r="B553" s="1"/>
      <c r="C553" s="7"/>
      <c r="D553" s="8"/>
      <c r="E553" s="8"/>
      <c r="F553" s="12"/>
      <c r="G553" s="13"/>
      <c r="H553" s="13"/>
    </row>
    <row r="554" spans="1:8" s="16" customFormat="1" ht="12.95">
      <c r="A554" s="1"/>
      <c r="B554" s="1"/>
      <c r="C554" s="7"/>
      <c r="D554" s="8"/>
      <c r="E554" s="8"/>
      <c r="F554" s="12"/>
      <c r="G554" s="13"/>
      <c r="H554" s="13"/>
    </row>
    <row r="555" spans="1:8" s="16" customFormat="1" ht="12.95">
      <c r="A555" s="1"/>
      <c r="B555" s="1"/>
      <c r="C555" s="7"/>
      <c r="D555" s="8"/>
      <c r="E555" s="8"/>
      <c r="F555" s="12"/>
      <c r="G555" s="13"/>
      <c r="H555" s="13"/>
    </row>
    <row r="556" spans="1:8" s="16" customFormat="1" ht="12.95">
      <c r="A556" s="1"/>
      <c r="B556" s="1"/>
      <c r="C556" s="7"/>
      <c r="D556" s="8"/>
      <c r="E556" s="8"/>
      <c r="F556" s="12"/>
      <c r="G556" s="13"/>
      <c r="H556" s="13"/>
    </row>
    <row r="557" spans="1:8" s="16" customFormat="1" ht="12.95">
      <c r="A557" s="1"/>
      <c r="B557" s="1"/>
      <c r="C557" s="7"/>
      <c r="D557" s="8"/>
      <c r="E557" s="8"/>
      <c r="F557" s="12"/>
      <c r="G557" s="13"/>
      <c r="H557" s="13"/>
    </row>
    <row r="558" spans="1:8" s="16" customFormat="1" ht="12.95">
      <c r="A558" s="1"/>
      <c r="B558" s="1"/>
      <c r="C558" s="7"/>
      <c r="D558" s="8"/>
      <c r="E558" s="8"/>
      <c r="F558" s="12"/>
      <c r="G558" s="13"/>
      <c r="H558" s="13"/>
    </row>
    <row r="559" spans="1:8" s="16" customFormat="1" ht="12.95">
      <c r="A559" s="1"/>
      <c r="B559" s="1"/>
      <c r="C559" s="7"/>
      <c r="D559" s="8"/>
      <c r="E559" s="8"/>
      <c r="F559" s="12"/>
      <c r="G559" s="13"/>
      <c r="H559" s="13"/>
    </row>
    <row r="560" spans="1:8" s="16" customFormat="1" ht="12.95">
      <c r="A560" s="1"/>
      <c r="B560" s="1"/>
      <c r="C560" s="7"/>
      <c r="D560" s="8"/>
      <c r="E560" s="8"/>
      <c r="F560" s="12"/>
      <c r="G560" s="13"/>
      <c r="H560" s="13"/>
    </row>
    <row r="561" spans="1:8" s="16" customFormat="1" ht="12.95">
      <c r="A561" s="1"/>
      <c r="B561" s="1"/>
      <c r="C561" s="7"/>
      <c r="D561" s="8"/>
      <c r="E561" s="8"/>
      <c r="F561" s="12"/>
      <c r="G561" s="13"/>
      <c r="H561" s="13"/>
    </row>
    <row r="562" spans="1:8" s="16" customFormat="1" ht="12.95">
      <c r="A562" s="1"/>
      <c r="B562" s="1"/>
      <c r="C562" s="7"/>
      <c r="D562" s="8"/>
      <c r="E562" s="8"/>
      <c r="F562" s="12"/>
      <c r="G562" s="13"/>
      <c r="H562" s="13"/>
    </row>
    <row r="563" spans="1:8" s="16" customFormat="1" ht="12.95">
      <c r="A563" s="1"/>
      <c r="B563" s="1"/>
      <c r="C563" s="7"/>
      <c r="D563" s="8"/>
      <c r="E563" s="8"/>
      <c r="F563" s="12"/>
      <c r="G563" s="13"/>
      <c r="H563" s="13"/>
    </row>
    <row r="564" spans="1:8" s="16" customFormat="1" ht="12.95">
      <c r="A564" s="1"/>
      <c r="B564" s="1"/>
      <c r="C564" s="7"/>
      <c r="D564" s="8"/>
      <c r="E564" s="8"/>
      <c r="F564" s="12"/>
      <c r="G564" s="13"/>
      <c r="H564" s="13"/>
    </row>
    <row r="565" spans="1:8" s="16" customFormat="1" ht="12.95">
      <c r="A565" s="1"/>
      <c r="B565" s="1"/>
      <c r="C565" s="7"/>
      <c r="D565" s="8"/>
      <c r="E565" s="8"/>
      <c r="F565" s="12"/>
      <c r="G565" s="13"/>
      <c r="H565" s="13"/>
    </row>
    <row r="566" spans="1:8" s="16" customFormat="1" ht="12.95">
      <c r="A566" s="1"/>
      <c r="B566" s="1"/>
      <c r="C566" s="7"/>
      <c r="D566" s="8"/>
      <c r="E566" s="8"/>
      <c r="F566" s="12"/>
      <c r="G566" s="13"/>
      <c r="H566" s="13"/>
    </row>
    <row r="567" spans="1:8" s="16" customFormat="1" ht="12.95">
      <c r="A567" s="1"/>
      <c r="B567" s="1"/>
      <c r="C567" s="7"/>
      <c r="D567" s="8"/>
      <c r="E567" s="8"/>
      <c r="F567" s="12"/>
      <c r="G567" s="13"/>
      <c r="H567" s="13"/>
    </row>
    <row r="568" spans="1:8" s="16" customFormat="1" ht="12.95">
      <c r="A568" s="1"/>
      <c r="B568" s="1"/>
      <c r="C568" s="7"/>
      <c r="D568" s="8"/>
      <c r="E568" s="8"/>
      <c r="F568" s="12"/>
      <c r="G568" s="13"/>
      <c r="H568" s="13"/>
    </row>
    <row r="569" spans="1:8" s="16" customFormat="1" ht="12.95">
      <c r="A569" s="1"/>
      <c r="B569" s="1"/>
      <c r="C569" s="7"/>
      <c r="D569" s="8"/>
      <c r="E569" s="8"/>
      <c r="F569" s="12"/>
      <c r="G569" s="13"/>
      <c r="H569" s="13"/>
    </row>
    <row r="570" spans="1:8" s="16" customFormat="1" ht="12.95">
      <c r="A570" s="1"/>
      <c r="B570" s="1"/>
      <c r="C570" s="7"/>
      <c r="D570" s="8"/>
      <c r="E570" s="8"/>
      <c r="F570" s="12"/>
      <c r="G570" s="13"/>
      <c r="H570" s="13"/>
    </row>
    <row r="571" spans="1:8" s="16" customFormat="1" ht="12.95">
      <c r="A571" s="1"/>
      <c r="B571" s="1"/>
      <c r="C571" s="7"/>
      <c r="D571" s="8"/>
      <c r="E571" s="8"/>
      <c r="F571" s="12"/>
      <c r="G571" s="13"/>
      <c r="H571" s="13"/>
    </row>
    <row r="572" spans="1:8" s="16" customFormat="1" ht="12.95">
      <c r="A572" s="1"/>
      <c r="B572" s="1"/>
      <c r="C572" s="7"/>
      <c r="D572" s="8"/>
      <c r="E572" s="8"/>
      <c r="F572" s="12"/>
      <c r="G572" s="13"/>
      <c r="H572" s="13"/>
    </row>
    <row r="573" spans="1:8" s="16" customFormat="1" ht="12.95">
      <c r="A573" s="1"/>
      <c r="B573" s="1"/>
      <c r="C573" s="7"/>
      <c r="D573" s="8"/>
      <c r="E573" s="8"/>
      <c r="F573" s="12"/>
      <c r="G573" s="13"/>
      <c r="H573" s="13"/>
    </row>
    <row r="574" spans="1:8" s="16" customFormat="1" ht="12.95">
      <c r="A574" s="1"/>
      <c r="B574" s="1"/>
      <c r="C574" s="7"/>
      <c r="D574" s="8"/>
      <c r="E574" s="8"/>
      <c r="F574" s="12"/>
      <c r="G574" s="13"/>
      <c r="H574" s="13"/>
    </row>
    <row r="575" spans="1:8" s="16" customFormat="1" ht="12.95">
      <c r="A575" s="1"/>
      <c r="B575" s="1"/>
      <c r="C575" s="7"/>
      <c r="D575" s="8"/>
      <c r="E575" s="8"/>
      <c r="F575" s="12"/>
      <c r="G575" s="13"/>
      <c r="H575" s="13"/>
    </row>
    <row r="576" spans="1:8" s="16" customFormat="1" ht="12.95">
      <c r="A576" s="1"/>
      <c r="B576" s="1"/>
      <c r="C576" s="7"/>
      <c r="D576" s="8"/>
      <c r="E576" s="8"/>
      <c r="F576" s="12"/>
      <c r="G576" s="13"/>
      <c r="H576" s="13"/>
    </row>
    <row r="577" spans="1:8" s="16" customFormat="1" ht="12.95">
      <c r="A577" s="1"/>
      <c r="B577" s="1"/>
      <c r="C577" s="7"/>
      <c r="D577" s="8"/>
      <c r="E577" s="8"/>
      <c r="F577" s="12"/>
      <c r="G577" s="13"/>
      <c r="H577" s="13"/>
    </row>
    <row r="578" spans="1:8" s="16" customFormat="1" ht="12.95">
      <c r="A578" s="1"/>
      <c r="B578" s="1"/>
      <c r="C578" s="7"/>
      <c r="D578" s="8"/>
      <c r="E578" s="8"/>
      <c r="F578" s="12"/>
      <c r="G578" s="13"/>
      <c r="H578" s="13"/>
    </row>
    <row r="579" spans="1:8" s="16" customFormat="1" ht="12.95">
      <c r="A579" s="1"/>
      <c r="B579" s="1"/>
      <c r="C579" s="7"/>
      <c r="D579" s="8"/>
      <c r="E579" s="8"/>
      <c r="F579" s="12"/>
      <c r="G579" s="13"/>
      <c r="H579" s="13"/>
    </row>
    <row r="580" spans="1:8" s="16" customFormat="1" ht="12.95">
      <c r="A580" s="1"/>
      <c r="B580" s="1"/>
      <c r="C580" s="7"/>
      <c r="D580" s="8"/>
      <c r="E580" s="8"/>
      <c r="F580" s="12"/>
      <c r="G580" s="13"/>
      <c r="H580" s="13"/>
    </row>
    <row r="581" spans="1:8" s="16" customFormat="1" ht="12.95">
      <c r="A581" s="1"/>
      <c r="B581" s="1"/>
      <c r="C581" s="7"/>
      <c r="D581" s="8"/>
      <c r="E581" s="8"/>
      <c r="F581" s="12"/>
      <c r="G581" s="13"/>
      <c r="H581" s="13"/>
    </row>
    <row r="582" spans="1:8" s="16" customFormat="1" ht="12.95">
      <c r="A582" s="1"/>
      <c r="B582" s="1"/>
      <c r="C582" s="7"/>
      <c r="D582" s="8"/>
      <c r="E582" s="8"/>
      <c r="F582" s="12"/>
      <c r="G582" s="13"/>
      <c r="H582" s="13"/>
    </row>
    <row r="583" spans="1:8" s="16" customFormat="1" ht="12.95">
      <c r="A583" s="1"/>
      <c r="B583" s="1"/>
      <c r="C583" s="7"/>
      <c r="D583" s="8"/>
      <c r="E583" s="8"/>
      <c r="F583" s="12"/>
      <c r="G583" s="13"/>
      <c r="H583" s="13"/>
    </row>
    <row r="584" spans="1:8" s="16" customFormat="1" ht="12.95">
      <c r="A584" s="1"/>
      <c r="B584" s="1"/>
      <c r="C584" s="7"/>
      <c r="D584" s="8"/>
      <c r="E584" s="8"/>
      <c r="F584" s="12"/>
      <c r="G584" s="13"/>
      <c r="H584" s="13"/>
    </row>
    <row r="585" spans="1:8" s="16" customFormat="1" ht="12.95">
      <c r="A585" s="1"/>
      <c r="B585" s="1"/>
      <c r="C585" s="7"/>
      <c r="D585" s="8"/>
      <c r="E585" s="8"/>
      <c r="F585" s="12"/>
      <c r="G585" s="13"/>
      <c r="H585" s="13"/>
    </row>
    <row r="586" spans="1:8" s="16" customFormat="1" ht="12.95">
      <c r="A586" s="1"/>
      <c r="B586" s="1"/>
      <c r="C586" s="7"/>
      <c r="D586" s="8"/>
      <c r="E586" s="8"/>
      <c r="F586" s="12"/>
      <c r="G586" s="13"/>
      <c r="H586" s="13"/>
    </row>
    <row r="587" spans="1:8" s="16" customFormat="1" ht="12.95">
      <c r="A587" s="1"/>
      <c r="B587" s="1"/>
      <c r="C587" s="7"/>
      <c r="D587" s="8"/>
      <c r="E587" s="8"/>
      <c r="F587" s="12"/>
      <c r="G587" s="13"/>
      <c r="H587" s="13"/>
    </row>
    <row r="588" spans="1:8" s="16" customFormat="1" ht="12.95">
      <c r="A588" s="1"/>
      <c r="B588" s="1"/>
      <c r="C588" s="7"/>
      <c r="D588" s="8"/>
      <c r="E588" s="8"/>
      <c r="F588" s="12"/>
      <c r="G588" s="13"/>
      <c r="H588" s="13"/>
    </row>
    <row r="589" spans="1:8" s="16" customFormat="1" ht="12.95">
      <c r="A589" s="1"/>
      <c r="B589" s="1"/>
      <c r="C589" s="7"/>
      <c r="D589" s="8"/>
      <c r="E589" s="8"/>
      <c r="F589" s="12"/>
      <c r="G589" s="13"/>
      <c r="H589" s="13"/>
    </row>
    <row r="590" spans="1:8" s="16" customFormat="1" ht="12.95">
      <c r="A590" s="1"/>
      <c r="B590" s="1"/>
      <c r="C590" s="7"/>
      <c r="D590" s="8"/>
      <c r="E590" s="8"/>
      <c r="F590" s="12"/>
      <c r="G590" s="13"/>
      <c r="H590" s="13"/>
    </row>
    <row r="591" spans="1:8" s="16" customFormat="1" ht="12.95">
      <c r="A591" s="1"/>
      <c r="B591" s="1"/>
      <c r="C591" s="7"/>
      <c r="D591" s="8"/>
      <c r="E591" s="8"/>
      <c r="F591" s="12"/>
      <c r="G591" s="13"/>
      <c r="H591" s="13"/>
    </row>
    <row r="592" spans="1:8" s="16" customFormat="1" ht="12.95">
      <c r="A592" s="1"/>
      <c r="B592" s="1"/>
      <c r="C592" s="7"/>
      <c r="D592" s="8"/>
      <c r="E592" s="8"/>
      <c r="F592" s="12"/>
      <c r="G592" s="13"/>
      <c r="H592" s="13"/>
    </row>
    <row r="593" spans="1:8" s="16" customFormat="1" ht="12.95">
      <c r="A593" s="1"/>
      <c r="B593" s="1"/>
      <c r="C593" s="7"/>
      <c r="D593" s="8"/>
      <c r="E593" s="8"/>
      <c r="F593" s="12"/>
      <c r="G593" s="13"/>
      <c r="H593" s="13"/>
    </row>
    <row r="594" spans="1:8" s="16" customFormat="1" ht="12.95">
      <c r="A594" s="1"/>
      <c r="B594" s="1"/>
      <c r="C594" s="7"/>
      <c r="D594" s="8"/>
      <c r="E594" s="8"/>
      <c r="F594" s="12"/>
      <c r="G594" s="13"/>
      <c r="H594" s="13"/>
    </row>
    <row r="595" spans="1:8" s="16" customFormat="1" ht="12.95">
      <c r="A595" s="1"/>
      <c r="B595" s="1"/>
      <c r="C595" s="7"/>
      <c r="D595" s="8"/>
      <c r="E595" s="8"/>
      <c r="F595" s="12"/>
      <c r="G595" s="13"/>
      <c r="H595" s="13"/>
    </row>
    <row r="596" spans="1:8" s="16" customFormat="1" ht="12.95">
      <c r="A596" s="1"/>
      <c r="B596" s="1"/>
      <c r="C596" s="7"/>
      <c r="D596" s="8"/>
      <c r="E596" s="8"/>
      <c r="F596" s="12"/>
      <c r="G596" s="13"/>
      <c r="H596" s="13"/>
    </row>
    <row r="597" spans="1:8" s="16" customFormat="1" ht="12.95">
      <c r="A597" s="1"/>
      <c r="B597" s="1"/>
      <c r="C597" s="7"/>
      <c r="D597" s="8"/>
      <c r="E597" s="8"/>
      <c r="F597" s="12"/>
      <c r="G597" s="13"/>
      <c r="H597" s="13"/>
    </row>
    <row r="598" spans="1:8" s="16" customFormat="1" ht="12.95">
      <c r="A598" s="1"/>
      <c r="B598" s="1"/>
      <c r="C598" s="7"/>
      <c r="D598" s="8"/>
      <c r="E598" s="8"/>
      <c r="F598" s="12"/>
      <c r="G598" s="13"/>
      <c r="H598" s="13"/>
    </row>
    <row r="599" spans="1:8" s="16" customFormat="1" ht="12.95">
      <c r="A599" s="1"/>
      <c r="B599" s="1"/>
      <c r="C599" s="7"/>
      <c r="D599" s="8"/>
      <c r="E599" s="8"/>
      <c r="F599" s="12"/>
      <c r="G599" s="13"/>
      <c r="H599" s="13"/>
    </row>
    <row r="600" spans="1:8" s="16" customFormat="1" ht="12.95">
      <c r="A600" s="1"/>
      <c r="B600" s="1"/>
      <c r="C600" s="7"/>
      <c r="D600" s="8"/>
      <c r="E600" s="8"/>
      <c r="F600" s="12"/>
      <c r="G600" s="13"/>
      <c r="H600" s="13"/>
    </row>
    <row r="601" spans="1:8" s="16" customFormat="1" ht="12.95">
      <c r="A601" s="1"/>
      <c r="B601" s="1"/>
      <c r="C601" s="7"/>
      <c r="D601" s="8"/>
      <c r="E601" s="8"/>
      <c r="F601" s="12"/>
      <c r="G601" s="13"/>
      <c r="H601" s="13"/>
    </row>
    <row r="602" spans="1:8" s="16" customFormat="1" ht="12.95">
      <c r="A602" s="1"/>
      <c r="B602" s="1"/>
      <c r="C602" s="7"/>
      <c r="D602" s="8"/>
      <c r="E602" s="8"/>
      <c r="F602" s="12"/>
      <c r="G602" s="13"/>
      <c r="H602" s="13"/>
    </row>
    <row r="603" spans="1:8" s="16" customFormat="1" ht="12.95">
      <c r="A603" s="1"/>
      <c r="B603" s="1"/>
      <c r="C603" s="7"/>
      <c r="D603" s="8"/>
      <c r="E603" s="8"/>
      <c r="F603" s="12"/>
      <c r="G603" s="13"/>
      <c r="H603" s="13"/>
    </row>
    <row r="604" spans="1:8" s="16" customFormat="1" ht="12.95">
      <c r="A604" s="1"/>
      <c r="B604" s="1"/>
      <c r="C604" s="7"/>
      <c r="D604" s="8"/>
      <c r="E604" s="8"/>
      <c r="F604" s="12"/>
      <c r="G604" s="13"/>
      <c r="H604" s="13"/>
    </row>
    <row r="605" spans="1:8" s="16" customFormat="1" ht="12.95">
      <c r="A605" s="1"/>
      <c r="B605" s="1"/>
      <c r="C605" s="7"/>
      <c r="D605" s="8"/>
      <c r="E605" s="8"/>
      <c r="F605" s="12"/>
      <c r="G605" s="13"/>
      <c r="H605" s="13"/>
    </row>
    <row r="606" spans="1:8" s="16" customFormat="1" ht="12.95">
      <c r="A606" s="1"/>
      <c r="B606" s="1"/>
      <c r="C606" s="7"/>
      <c r="D606" s="8"/>
      <c r="E606" s="8"/>
      <c r="F606" s="12"/>
      <c r="G606" s="13"/>
      <c r="H606" s="13"/>
    </row>
    <row r="607" spans="1:8" s="16" customFormat="1" ht="12.95">
      <c r="A607" s="1"/>
      <c r="B607" s="1"/>
      <c r="C607" s="7"/>
      <c r="D607" s="8"/>
      <c r="E607" s="8"/>
      <c r="F607" s="12"/>
      <c r="G607" s="13"/>
      <c r="H607" s="13"/>
    </row>
    <row r="608" spans="1:8" s="16" customFormat="1" ht="12.95">
      <c r="A608" s="1"/>
      <c r="B608" s="1"/>
      <c r="C608" s="7"/>
      <c r="D608" s="8"/>
      <c r="E608" s="8"/>
      <c r="F608" s="12"/>
      <c r="G608" s="13"/>
      <c r="H608" s="13"/>
    </row>
    <row r="609" spans="1:8" s="16" customFormat="1" ht="12.95">
      <c r="A609" s="1"/>
      <c r="B609" s="1"/>
      <c r="C609" s="7"/>
      <c r="D609" s="8"/>
      <c r="E609" s="8"/>
      <c r="F609" s="12"/>
      <c r="G609" s="13"/>
      <c r="H609" s="13"/>
    </row>
    <row r="610" spans="1:8" s="16" customFormat="1" ht="12.95">
      <c r="A610" s="1"/>
      <c r="B610" s="1"/>
      <c r="C610" s="7"/>
      <c r="D610" s="8"/>
      <c r="E610" s="8"/>
      <c r="F610" s="12"/>
      <c r="G610" s="13"/>
      <c r="H610" s="13"/>
    </row>
    <row r="611" spans="1:8" s="16" customFormat="1" ht="12.95">
      <c r="A611" s="1"/>
      <c r="B611" s="1"/>
      <c r="C611" s="7"/>
      <c r="D611" s="8"/>
      <c r="E611" s="8"/>
      <c r="F611" s="12"/>
      <c r="G611" s="13"/>
      <c r="H611" s="13"/>
    </row>
    <row r="612" spans="1:8" s="16" customFormat="1" ht="12.95">
      <c r="A612" s="1"/>
      <c r="B612" s="1"/>
      <c r="C612" s="7"/>
      <c r="D612" s="8"/>
      <c r="E612" s="8"/>
      <c r="F612" s="12"/>
      <c r="G612" s="13"/>
      <c r="H612" s="13"/>
    </row>
    <row r="613" spans="1:8" s="16" customFormat="1" ht="12.95">
      <c r="A613" s="1"/>
      <c r="B613" s="1"/>
      <c r="C613" s="7"/>
      <c r="D613" s="8"/>
      <c r="E613" s="8"/>
      <c r="F613" s="12"/>
      <c r="G613" s="13"/>
      <c r="H613" s="13"/>
    </row>
    <row r="614" spans="1:8" s="16" customFormat="1" ht="12.95">
      <c r="A614" s="1"/>
      <c r="B614" s="1"/>
      <c r="C614" s="7"/>
      <c r="D614" s="8"/>
      <c r="E614" s="8"/>
      <c r="F614" s="12"/>
      <c r="G614" s="13"/>
      <c r="H614" s="13"/>
    </row>
    <row r="615" spans="1:8" s="16" customFormat="1" ht="12.95">
      <c r="A615" s="1"/>
      <c r="B615" s="1"/>
      <c r="C615" s="7"/>
      <c r="D615" s="8"/>
      <c r="E615" s="8"/>
      <c r="F615" s="12"/>
      <c r="G615" s="13"/>
      <c r="H615" s="13"/>
    </row>
    <row r="616" spans="1:8" s="16" customFormat="1" ht="12.95">
      <c r="A616" s="1"/>
      <c r="B616" s="1"/>
      <c r="C616" s="7"/>
      <c r="D616" s="8"/>
      <c r="E616" s="8"/>
      <c r="F616" s="12"/>
      <c r="G616" s="13"/>
      <c r="H616" s="13"/>
    </row>
    <row r="617" spans="1:8" s="16" customFormat="1" ht="12.95">
      <c r="A617" s="1"/>
      <c r="B617" s="1"/>
      <c r="C617" s="7"/>
      <c r="D617" s="8"/>
      <c r="E617" s="8"/>
      <c r="F617" s="12"/>
      <c r="G617" s="13"/>
      <c r="H617" s="13"/>
    </row>
    <row r="618" spans="1:8" s="16" customFormat="1" ht="12.95">
      <c r="A618" s="1"/>
      <c r="B618" s="1"/>
      <c r="C618" s="7"/>
      <c r="D618" s="8"/>
      <c r="E618" s="8"/>
      <c r="F618" s="12"/>
      <c r="G618" s="13"/>
      <c r="H618" s="13"/>
    </row>
    <row r="619" spans="1:8" s="16" customFormat="1" ht="12.95">
      <c r="A619" s="1"/>
      <c r="B619" s="1"/>
      <c r="C619" s="7"/>
      <c r="D619" s="8"/>
      <c r="E619" s="8"/>
      <c r="F619" s="12"/>
      <c r="G619" s="13"/>
      <c r="H619" s="13"/>
    </row>
    <row r="620" spans="1:8" s="16" customFormat="1" ht="12.95">
      <c r="A620" s="1"/>
      <c r="B620" s="1"/>
      <c r="C620" s="7"/>
      <c r="D620" s="8"/>
      <c r="E620" s="8"/>
      <c r="F620" s="12"/>
      <c r="G620" s="13"/>
      <c r="H620" s="13"/>
    </row>
    <row r="621" spans="1:8" s="16" customFormat="1" ht="12.95">
      <c r="A621" s="1"/>
      <c r="B621" s="1"/>
      <c r="C621" s="7"/>
      <c r="D621" s="8"/>
      <c r="E621" s="8"/>
      <c r="F621" s="12"/>
      <c r="G621" s="13"/>
      <c r="H621" s="13"/>
    </row>
    <row r="622" spans="1:8" s="16" customFormat="1" ht="12.95">
      <c r="A622" s="1"/>
      <c r="B622" s="1"/>
      <c r="C622" s="7"/>
      <c r="D622" s="8"/>
      <c r="E622" s="8"/>
      <c r="F622" s="12"/>
      <c r="G622" s="13"/>
      <c r="H622" s="13"/>
    </row>
    <row r="623" spans="1:8" s="16" customFormat="1" ht="12.95">
      <c r="A623" s="1"/>
      <c r="B623" s="1"/>
      <c r="C623" s="7"/>
      <c r="D623" s="8"/>
      <c r="E623" s="8"/>
      <c r="F623" s="12"/>
      <c r="G623" s="13"/>
      <c r="H623" s="13"/>
    </row>
    <row r="624" spans="1:8" s="16" customFormat="1" ht="12.95">
      <c r="A624" s="1"/>
      <c r="B624" s="1"/>
      <c r="C624" s="7"/>
      <c r="D624" s="8"/>
      <c r="E624" s="8"/>
      <c r="F624" s="12"/>
      <c r="G624" s="13"/>
      <c r="H624" s="13"/>
    </row>
    <row r="625" spans="1:8" s="16" customFormat="1" ht="12.95">
      <c r="A625" s="1"/>
      <c r="B625" s="1"/>
      <c r="C625" s="7"/>
      <c r="D625" s="8"/>
      <c r="E625" s="8"/>
      <c r="F625" s="12"/>
      <c r="G625" s="13"/>
      <c r="H625" s="13"/>
    </row>
    <row r="626" spans="1:8" s="16" customFormat="1" ht="12.95">
      <c r="A626" s="1"/>
      <c r="B626" s="1"/>
      <c r="C626" s="7"/>
      <c r="D626" s="8"/>
      <c r="E626" s="8"/>
      <c r="F626" s="12"/>
      <c r="G626" s="13"/>
      <c r="H626" s="13"/>
    </row>
    <row r="627" spans="1:8" s="16" customFormat="1" ht="12.95">
      <c r="A627" s="1"/>
      <c r="B627" s="1"/>
      <c r="C627" s="7"/>
      <c r="D627" s="8"/>
      <c r="E627" s="8"/>
      <c r="F627" s="12"/>
      <c r="G627" s="13"/>
      <c r="H627" s="13"/>
    </row>
    <row r="628" spans="1:8" s="16" customFormat="1" ht="12.95">
      <c r="A628" s="1"/>
      <c r="B628" s="1"/>
      <c r="C628" s="7"/>
      <c r="D628" s="8"/>
      <c r="E628" s="8"/>
      <c r="F628" s="12"/>
      <c r="G628" s="13"/>
      <c r="H628" s="13"/>
    </row>
    <row r="629" spans="1:8" s="16" customFormat="1" ht="12.95">
      <c r="A629" s="1"/>
      <c r="B629" s="1"/>
      <c r="C629" s="7"/>
      <c r="D629" s="8"/>
      <c r="E629" s="8"/>
      <c r="F629" s="12"/>
      <c r="G629" s="13"/>
      <c r="H629" s="13"/>
    </row>
    <row r="630" spans="1:8" s="16" customFormat="1" ht="12.95">
      <c r="A630" s="1"/>
      <c r="B630" s="1"/>
      <c r="C630" s="7"/>
      <c r="D630" s="8"/>
      <c r="E630" s="8"/>
      <c r="F630" s="12"/>
      <c r="G630" s="13"/>
      <c r="H630" s="13"/>
    </row>
    <row r="631" spans="1:8" s="16" customFormat="1" ht="12.95">
      <c r="A631" s="1"/>
      <c r="B631" s="1"/>
      <c r="C631" s="7"/>
      <c r="D631" s="8"/>
      <c r="E631" s="8"/>
      <c r="F631" s="12"/>
      <c r="G631" s="13"/>
      <c r="H631" s="13"/>
    </row>
    <row r="632" spans="1:8" s="16" customFormat="1" ht="12.95">
      <c r="A632" s="1"/>
      <c r="B632" s="1"/>
      <c r="C632" s="7"/>
      <c r="D632" s="8"/>
      <c r="E632" s="8"/>
      <c r="F632" s="12"/>
      <c r="G632" s="13"/>
      <c r="H632" s="13"/>
    </row>
    <row r="633" spans="1:8" s="16" customFormat="1" ht="12.95">
      <c r="A633" s="1"/>
      <c r="B633" s="1"/>
      <c r="C633" s="7"/>
      <c r="D633" s="8"/>
      <c r="E633" s="8"/>
      <c r="F633" s="12"/>
      <c r="G633" s="13"/>
      <c r="H633" s="13"/>
    </row>
    <row r="634" spans="1:8" s="16" customFormat="1" ht="12.95">
      <c r="A634" s="1"/>
      <c r="B634" s="1"/>
      <c r="C634" s="7"/>
      <c r="D634" s="8"/>
      <c r="E634" s="8"/>
      <c r="F634" s="12"/>
      <c r="G634" s="13"/>
      <c r="H634" s="13"/>
    </row>
    <row r="635" spans="1:8" s="16" customFormat="1" ht="12.95">
      <c r="A635" s="1"/>
      <c r="B635" s="1"/>
      <c r="C635" s="7"/>
      <c r="D635" s="8"/>
      <c r="E635" s="8"/>
      <c r="F635" s="12"/>
      <c r="G635" s="13"/>
      <c r="H635" s="13"/>
    </row>
    <row r="636" spans="1:8" s="16" customFormat="1" ht="12.95">
      <c r="A636" s="1"/>
      <c r="B636" s="1"/>
      <c r="C636" s="7"/>
      <c r="D636" s="8"/>
      <c r="E636" s="8"/>
      <c r="F636" s="12"/>
      <c r="G636" s="13"/>
      <c r="H636" s="13"/>
    </row>
    <row r="637" spans="1:8" s="16" customFormat="1" ht="12.95">
      <c r="A637" s="1"/>
      <c r="B637" s="1"/>
      <c r="C637" s="7"/>
      <c r="D637" s="8"/>
      <c r="E637" s="8"/>
      <c r="F637" s="12"/>
      <c r="G637" s="13"/>
      <c r="H637" s="13"/>
    </row>
    <row r="638" spans="1:8" s="16" customFormat="1" ht="12.95">
      <c r="A638" s="1"/>
      <c r="B638" s="1"/>
      <c r="C638" s="7"/>
      <c r="D638" s="8"/>
      <c r="E638" s="8"/>
      <c r="F638" s="12"/>
      <c r="G638" s="13"/>
      <c r="H638" s="13"/>
    </row>
    <row r="639" spans="1:8" s="16" customFormat="1" ht="12.95">
      <c r="A639" s="1"/>
      <c r="B639" s="1"/>
      <c r="C639" s="7"/>
      <c r="D639" s="8"/>
      <c r="E639" s="8"/>
      <c r="F639" s="12"/>
      <c r="G639" s="13"/>
      <c r="H639" s="13"/>
    </row>
    <row r="640" spans="1:8" s="16" customFormat="1" ht="12.95">
      <c r="A640" s="1"/>
      <c r="B640" s="1"/>
      <c r="C640" s="7"/>
      <c r="D640" s="8"/>
      <c r="E640" s="8"/>
      <c r="F640" s="12"/>
      <c r="G640" s="13"/>
      <c r="H640" s="13"/>
    </row>
    <row r="641" spans="1:8" s="16" customFormat="1" ht="12.95">
      <c r="A641" s="1"/>
      <c r="B641" s="1"/>
      <c r="C641" s="7"/>
      <c r="D641" s="8"/>
      <c r="E641" s="8"/>
      <c r="F641" s="12"/>
      <c r="G641" s="13"/>
      <c r="H641" s="13"/>
    </row>
    <row r="642" spans="1:8" s="16" customFormat="1" ht="12.95">
      <c r="A642" s="1"/>
      <c r="B642" s="1"/>
      <c r="C642" s="7"/>
      <c r="D642" s="8"/>
      <c r="E642" s="8"/>
      <c r="F642" s="12"/>
      <c r="G642" s="13"/>
      <c r="H642" s="13"/>
    </row>
    <row r="643" spans="1:8" s="16" customFormat="1" ht="12.95">
      <c r="A643" s="1"/>
      <c r="B643" s="1"/>
      <c r="C643" s="7"/>
      <c r="D643" s="8"/>
      <c r="E643" s="8"/>
      <c r="F643" s="12"/>
      <c r="G643" s="13"/>
      <c r="H643" s="13"/>
    </row>
    <row r="644" spans="1:8" s="16" customFormat="1" ht="12.95">
      <c r="A644" s="1"/>
      <c r="B644" s="1"/>
      <c r="C644" s="7"/>
      <c r="D644" s="8"/>
      <c r="E644" s="8"/>
      <c r="F644" s="12"/>
      <c r="G644" s="13"/>
      <c r="H644" s="13"/>
    </row>
    <row r="645" spans="1:8" s="16" customFormat="1" ht="12.95">
      <c r="A645" s="1"/>
      <c r="B645" s="1"/>
      <c r="C645" s="7"/>
      <c r="D645" s="8"/>
      <c r="E645" s="8"/>
      <c r="F645" s="12"/>
      <c r="G645" s="13"/>
      <c r="H645" s="13"/>
    </row>
    <row r="646" spans="1:8" s="16" customFormat="1" ht="12.95">
      <c r="A646" s="1"/>
      <c r="B646" s="1"/>
      <c r="C646" s="7"/>
      <c r="D646" s="8"/>
      <c r="E646" s="8"/>
      <c r="F646" s="12"/>
      <c r="G646" s="13"/>
      <c r="H646" s="13"/>
    </row>
    <row r="647" spans="1:8" s="16" customFormat="1" ht="12.95">
      <c r="A647" s="1"/>
      <c r="B647" s="1"/>
      <c r="C647" s="7"/>
      <c r="D647" s="8"/>
      <c r="E647" s="8"/>
      <c r="F647" s="12"/>
      <c r="G647" s="13"/>
      <c r="H647" s="13"/>
    </row>
    <row r="648" spans="1:8" s="16" customFormat="1" ht="12.95">
      <c r="A648" s="1"/>
      <c r="B648" s="1"/>
      <c r="C648" s="7"/>
      <c r="D648" s="8"/>
      <c r="E648" s="8"/>
      <c r="F648" s="12"/>
      <c r="G648" s="13"/>
      <c r="H648" s="13"/>
    </row>
    <row r="649" spans="1:8" s="16" customFormat="1" ht="12.95">
      <c r="A649" s="1"/>
      <c r="B649" s="1"/>
      <c r="C649" s="7"/>
      <c r="D649" s="8"/>
      <c r="E649" s="8"/>
      <c r="F649" s="12"/>
      <c r="G649" s="13"/>
      <c r="H649" s="13"/>
    </row>
    <row r="650" spans="1:8" s="16" customFormat="1" ht="12.95">
      <c r="A650" s="1"/>
      <c r="B650" s="1"/>
      <c r="C650" s="7"/>
      <c r="D650" s="8"/>
      <c r="E650" s="8"/>
      <c r="F650" s="12"/>
      <c r="G650" s="13"/>
      <c r="H650" s="13"/>
    </row>
    <row r="651" spans="1:8" s="16" customFormat="1" ht="12.95">
      <c r="A651" s="1"/>
      <c r="B651" s="1"/>
      <c r="C651" s="7"/>
      <c r="D651" s="8"/>
      <c r="E651" s="8"/>
      <c r="F651" s="12"/>
      <c r="G651" s="13"/>
      <c r="H651" s="13"/>
    </row>
    <row r="652" spans="1:8" s="16" customFormat="1" ht="12.95">
      <c r="A652" s="1"/>
      <c r="B652" s="1"/>
      <c r="C652" s="7"/>
      <c r="D652" s="8"/>
      <c r="E652" s="8"/>
      <c r="F652" s="12"/>
      <c r="G652" s="13"/>
      <c r="H652" s="13"/>
    </row>
    <row r="653" spans="1:8" s="16" customFormat="1" ht="12.95">
      <c r="A653" s="1"/>
      <c r="B653" s="1"/>
      <c r="C653" s="7"/>
      <c r="D653" s="8"/>
      <c r="E653" s="8"/>
      <c r="F653" s="12"/>
      <c r="G653" s="13"/>
      <c r="H653" s="13"/>
    </row>
    <row r="654" spans="1:8" s="16" customFormat="1" ht="12.95">
      <c r="A654" s="1"/>
      <c r="B654" s="1"/>
      <c r="C654" s="7"/>
      <c r="D654" s="8"/>
      <c r="E654" s="8"/>
      <c r="F654" s="12"/>
      <c r="G654" s="13"/>
      <c r="H654" s="13"/>
    </row>
    <row r="655" spans="1:8" s="16" customFormat="1" ht="12.95">
      <c r="A655" s="1"/>
      <c r="B655" s="1"/>
      <c r="C655" s="7"/>
      <c r="D655" s="8"/>
      <c r="E655" s="8"/>
      <c r="F655" s="12"/>
      <c r="G655" s="13"/>
      <c r="H655" s="13"/>
    </row>
    <row r="656" spans="1:8" s="16" customFormat="1" ht="12.95">
      <c r="A656" s="1"/>
      <c r="B656" s="1"/>
      <c r="C656" s="7"/>
      <c r="D656" s="8"/>
      <c r="E656" s="8"/>
      <c r="F656" s="12"/>
      <c r="G656" s="13"/>
      <c r="H656" s="13"/>
    </row>
    <row r="657" spans="1:8" s="16" customFormat="1" ht="12.95">
      <c r="A657" s="1"/>
      <c r="B657" s="1"/>
      <c r="C657" s="7"/>
      <c r="D657" s="8"/>
      <c r="E657" s="8"/>
      <c r="F657" s="12"/>
      <c r="G657" s="13"/>
      <c r="H657" s="13"/>
    </row>
    <row r="658" spans="1:8" s="16" customFormat="1" ht="12.95">
      <c r="A658" s="1"/>
      <c r="B658" s="1"/>
      <c r="C658" s="7"/>
      <c r="D658" s="8"/>
      <c r="E658" s="8"/>
      <c r="F658" s="12"/>
      <c r="G658" s="13"/>
      <c r="H658" s="13"/>
    </row>
    <row r="659" spans="1:8" s="16" customFormat="1" ht="12.95">
      <c r="A659" s="1"/>
      <c r="B659" s="1"/>
      <c r="C659" s="7"/>
      <c r="D659" s="8"/>
      <c r="E659" s="8"/>
      <c r="F659" s="12"/>
      <c r="G659" s="13"/>
      <c r="H659" s="13"/>
    </row>
    <row r="660" spans="1:8" s="16" customFormat="1" ht="12.95">
      <c r="A660" s="1"/>
      <c r="B660" s="1"/>
      <c r="C660" s="7"/>
      <c r="D660" s="8"/>
      <c r="E660" s="8"/>
      <c r="F660" s="12"/>
      <c r="G660" s="13"/>
      <c r="H660" s="13"/>
    </row>
    <row r="661" spans="1:8" s="16" customFormat="1" ht="12.95">
      <c r="A661" s="1"/>
      <c r="B661" s="1"/>
      <c r="C661" s="7"/>
      <c r="D661" s="8"/>
      <c r="E661" s="8"/>
      <c r="F661" s="12"/>
      <c r="G661" s="13"/>
      <c r="H661" s="13"/>
    </row>
    <row r="662" spans="1:8" s="16" customFormat="1" ht="12.95">
      <c r="A662" s="1"/>
      <c r="B662" s="1"/>
      <c r="C662" s="7"/>
      <c r="D662" s="8"/>
      <c r="E662" s="8"/>
      <c r="F662" s="12"/>
      <c r="G662" s="13"/>
      <c r="H662" s="13"/>
    </row>
    <row r="663" spans="1:8" s="16" customFormat="1" ht="12.95">
      <c r="A663" s="1"/>
      <c r="B663" s="1"/>
      <c r="C663" s="7"/>
      <c r="D663" s="8"/>
      <c r="E663" s="8"/>
      <c r="F663" s="12"/>
      <c r="G663" s="13"/>
      <c r="H663" s="13"/>
    </row>
    <row r="664" spans="1:8" s="16" customFormat="1" ht="12.95">
      <c r="A664" s="1"/>
      <c r="B664" s="1"/>
      <c r="C664" s="7"/>
      <c r="D664" s="8"/>
      <c r="E664" s="8"/>
      <c r="F664" s="12"/>
      <c r="G664" s="13"/>
      <c r="H664" s="13"/>
    </row>
    <row r="665" spans="1:8" s="16" customFormat="1" ht="12.95">
      <c r="A665" s="1"/>
      <c r="B665" s="1"/>
      <c r="C665" s="7"/>
      <c r="D665" s="8"/>
      <c r="E665" s="8"/>
      <c r="F665" s="12"/>
      <c r="G665" s="13"/>
      <c r="H665" s="13"/>
    </row>
    <row r="666" spans="1:8" s="16" customFormat="1" ht="12.95">
      <c r="A666" s="1"/>
      <c r="B666" s="1"/>
      <c r="C666" s="7"/>
      <c r="D666" s="8"/>
      <c r="E666" s="8"/>
      <c r="F666" s="12"/>
      <c r="G666" s="13"/>
      <c r="H666" s="13"/>
    </row>
    <row r="667" spans="1:8" s="16" customFormat="1" ht="12.95">
      <c r="A667" s="1"/>
      <c r="B667" s="1"/>
      <c r="C667" s="7"/>
      <c r="D667" s="8"/>
      <c r="E667" s="8"/>
      <c r="F667" s="12"/>
      <c r="G667" s="13"/>
      <c r="H667" s="13"/>
    </row>
    <row r="668" spans="1:8" s="16" customFormat="1" ht="12.95">
      <c r="A668" s="1"/>
      <c r="B668" s="1"/>
      <c r="C668" s="7"/>
      <c r="D668" s="8"/>
      <c r="E668" s="8"/>
      <c r="F668" s="12"/>
      <c r="G668" s="13"/>
      <c r="H668" s="13"/>
    </row>
    <row r="669" spans="1:8" s="16" customFormat="1" ht="12.95">
      <c r="A669" s="1"/>
      <c r="B669" s="1"/>
      <c r="C669" s="7"/>
      <c r="D669" s="8"/>
      <c r="E669" s="8"/>
      <c r="F669" s="12"/>
      <c r="G669" s="13"/>
      <c r="H669" s="13"/>
    </row>
    <row r="670" spans="1:8" s="16" customFormat="1" ht="12.95">
      <c r="A670" s="1"/>
      <c r="B670" s="1"/>
      <c r="C670" s="7"/>
      <c r="D670" s="8"/>
      <c r="E670" s="8"/>
      <c r="F670" s="12"/>
      <c r="G670" s="13"/>
      <c r="H670" s="13"/>
    </row>
    <row r="671" spans="1:8" s="16" customFormat="1" ht="12.95">
      <c r="A671" s="1"/>
      <c r="B671" s="1"/>
      <c r="C671" s="7"/>
      <c r="D671" s="8"/>
      <c r="E671" s="8"/>
      <c r="F671" s="12"/>
      <c r="G671" s="13"/>
      <c r="H671" s="13"/>
    </row>
    <row r="672" spans="1:8" s="16" customFormat="1" ht="12.95">
      <c r="A672" s="1"/>
      <c r="B672" s="1"/>
      <c r="C672" s="7"/>
      <c r="D672" s="8"/>
      <c r="E672" s="8"/>
      <c r="F672" s="12"/>
      <c r="G672" s="13"/>
      <c r="H672" s="13"/>
    </row>
    <row r="673" spans="1:8" s="16" customFormat="1" ht="12.95">
      <c r="A673" s="1"/>
      <c r="B673" s="1"/>
      <c r="C673" s="7"/>
      <c r="D673" s="8"/>
      <c r="E673" s="8"/>
      <c r="F673" s="12"/>
      <c r="G673" s="13"/>
      <c r="H673" s="13"/>
    </row>
    <row r="674" spans="1:8" s="16" customFormat="1" ht="12.95">
      <c r="A674" s="1"/>
      <c r="B674" s="1"/>
      <c r="C674" s="7"/>
      <c r="D674" s="8"/>
      <c r="E674" s="8"/>
      <c r="F674" s="12"/>
      <c r="G674" s="13"/>
      <c r="H674" s="13"/>
    </row>
    <row r="675" spans="1:8" s="16" customFormat="1" ht="12.95">
      <c r="A675" s="1"/>
      <c r="B675" s="1"/>
      <c r="C675" s="7"/>
      <c r="D675" s="8"/>
      <c r="E675" s="8"/>
      <c r="F675" s="12"/>
      <c r="G675" s="13"/>
      <c r="H675" s="13"/>
    </row>
    <row r="676" spans="1:8" s="16" customFormat="1" ht="12.95">
      <c r="A676" s="1"/>
      <c r="B676" s="1"/>
      <c r="C676" s="7"/>
      <c r="D676" s="8"/>
      <c r="E676" s="8"/>
      <c r="F676" s="12"/>
      <c r="G676" s="13"/>
      <c r="H676" s="13"/>
    </row>
    <row r="677" spans="1:8" s="16" customFormat="1" ht="12.95">
      <c r="A677" s="1"/>
      <c r="B677" s="1"/>
      <c r="C677" s="7"/>
      <c r="D677" s="8"/>
      <c r="E677" s="8"/>
      <c r="F677" s="12"/>
      <c r="G677" s="13"/>
      <c r="H677" s="13"/>
    </row>
    <row r="678" spans="1:8" s="16" customFormat="1" ht="12.95">
      <c r="A678" s="1"/>
      <c r="B678" s="1"/>
      <c r="C678" s="7"/>
      <c r="D678" s="8"/>
      <c r="E678" s="8"/>
      <c r="F678" s="12"/>
      <c r="G678" s="13"/>
      <c r="H678" s="13"/>
    </row>
    <row r="679" spans="1:8" s="16" customFormat="1" ht="12.95">
      <c r="A679" s="1"/>
      <c r="B679" s="1"/>
      <c r="C679" s="7"/>
      <c r="D679" s="8"/>
      <c r="E679" s="8"/>
      <c r="F679" s="12"/>
      <c r="G679" s="13"/>
      <c r="H679" s="13"/>
    </row>
    <row r="680" spans="1:8" s="16" customFormat="1" ht="12.95">
      <c r="A680" s="1"/>
      <c r="B680" s="1"/>
      <c r="C680" s="7"/>
      <c r="D680" s="8"/>
      <c r="E680" s="8"/>
      <c r="F680" s="12"/>
      <c r="G680" s="13"/>
      <c r="H680" s="13"/>
    </row>
    <row r="681" spans="1:8" s="16" customFormat="1" ht="12.95">
      <c r="A681" s="1"/>
      <c r="B681" s="1"/>
      <c r="C681" s="7"/>
      <c r="D681" s="8"/>
      <c r="E681" s="8"/>
      <c r="F681" s="12"/>
      <c r="G681" s="13"/>
      <c r="H681" s="13"/>
    </row>
    <row r="682" spans="1:8" s="16" customFormat="1" ht="12.95">
      <c r="A682" s="1"/>
      <c r="B682" s="1"/>
      <c r="C682" s="7"/>
      <c r="D682" s="8"/>
      <c r="E682" s="8"/>
      <c r="F682" s="12"/>
      <c r="G682" s="13"/>
      <c r="H682" s="13"/>
    </row>
    <row r="683" spans="1:8" s="16" customFormat="1" ht="12.95">
      <c r="A683" s="1"/>
      <c r="B683" s="1"/>
      <c r="C683" s="7"/>
      <c r="D683" s="8"/>
      <c r="E683" s="8"/>
      <c r="F683" s="12"/>
      <c r="G683" s="13"/>
      <c r="H683" s="13"/>
    </row>
    <row r="684" spans="1:8" s="16" customFormat="1" ht="12.95">
      <c r="A684" s="1"/>
      <c r="B684" s="1"/>
      <c r="C684" s="7"/>
      <c r="D684" s="8"/>
      <c r="E684" s="8"/>
      <c r="F684" s="12"/>
      <c r="G684" s="13"/>
      <c r="H684" s="13"/>
    </row>
    <row r="685" spans="1:8" s="16" customFormat="1" ht="12.95">
      <c r="A685" s="1"/>
      <c r="B685" s="1"/>
      <c r="C685" s="7"/>
      <c r="D685" s="8"/>
      <c r="E685" s="8"/>
      <c r="F685" s="12"/>
      <c r="G685" s="13"/>
      <c r="H685" s="13"/>
    </row>
    <row r="686" spans="1:8" s="16" customFormat="1" ht="12.95">
      <c r="A686" s="1"/>
      <c r="B686" s="1"/>
      <c r="C686" s="7"/>
      <c r="D686" s="8"/>
      <c r="E686" s="8"/>
      <c r="F686" s="12"/>
      <c r="G686" s="13"/>
      <c r="H686" s="13"/>
    </row>
    <row r="687" spans="1:8" s="16" customFormat="1" ht="12.95">
      <c r="A687" s="1"/>
      <c r="B687" s="1"/>
      <c r="C687" s="7"/>
      <c r="D687" s="8"/>
      <c r="E687" s="8"/>
      <c r="F687" s="12"/>
      <c r="G687" s="13"/>
      <c r="H687" s="13"/>
    </row>
    <row r="688" spans="1:8" s="16" customFormat="1" ht="12.95">
      <c r="A688" s="1"/>
      <c r="B688" s="1"/>
      <c r="C688" s="7"/>
      <c r="D688" s="8"/>
      <c r="E688" s="8"/>
      <c r="F688" s="12"/>
      <c r="G688" s="13"/>
      <c r="H688" s="13"/>
    </row>
    <row r="689" spans="1:8" s="16" customFormat="1" ht="12.95">
      <c r="A689" s="1"/>
      <c r="B689" s="1"/>
      <c r="C689" s="7"/>
      <c r="D689" s="8"/>
      <c r="E689" s="8"/>
      <c r="F689" s="12"/>
      <c r="G689" s="13"/>
      <c r="H689" s="13"/>
    </row>
    <row r="690" spans="1:8" s="16" customFormat="1" ht="12.95">
      <c r="A690" s="1"/>
      <c r="B690" s="1"/>
      <c r="C690" s="7"/>
      <c r="D690" s="8"/>
      <c r="E690" s="8"/>
      <c r="F690" s="12"/>
      <c r="G690" s="13"/>
      <c r="H690" s="13"/>
    </row>
    <row r="691" spans="1:8" s="16" customFormat="1" ht="12.95">
      <c r="A691" s="1"/>
      <c r="B691" s="1"/>
      <c r="C691" s="7"/>
      <c r="D691" s="8"/>
      <c r="E691" s="8"/>
      <c r="F691" s="12"/>
      <c r="G691" s="13"/>
      <c r="H691" s="13"/>
    </row>
    <row r="692" spans="1:8" s="16" customFormat="1" ht="12.95">
      <c r="A692" s="1"/>
      <c r="B692" s="1"/>
      <c r="C692" s="7"/>
      <c r="D692" s="8"/>
      <c r="E692" s="8"/>
      <c r="F692" s="12"/>
      <c r="G692" s="13"/>
      <c r="H692" s="13"/>
    </row>
    <row r="693" spans="1:8" s="16" customFormat="1" ht="12.95">
      <c r="A693" s="1"/>
      <c r="B693" s="1"/>
      <c r="C693" s="7"/>
      <c r="D693" s="8"/>
      <c r="E693" s="8"/>
      <c r="F693" s="12"/>
      <c r="G693" s="13"/>
      <c r="H693" s="13"/>
    </row>
    <row r="694" spans="1:8" s="16" customFormat="1" ht="12.95">
      <c r="A694" s="1"/>
      <c r="B694" s="1"/>
      <c r="C694" s="7"/>
      <c r="D694" s="8"/>
      <c r="E694" s="8"/>
      <c r="F694" s="12"/>
      <c r="G694" s="13"/>
      <c r="H694" s="13"/>
    </row>
    <row r="695" spans="1:8" s="16" customFormat="1" ht="12.95">
      <c r="A695" s="1"/>
      <c r="B695" s="1"/>
      <c r="C695" s="7"/>
      <c r="D695" s="8"/>
      <c r="E695" s="8"/>
      <c r="F695" s="12"/>
      <c r="G695" s="13"/>
      <c r="H695" s="13"/>
    </row>
    <row r="696" spans="1:8" s="16" customFormat="1" ht="12.95">
      <c r="A696" s="1"/>
      <c r="B696" s="1"/>
      <c r="C696" s="7"/>
      <c r="D696" s="8"/>
      <c r="E696" s="8"/>
      <c r="F696" s="12"/>
      <c r="G696" s="13"/>
      <c r="H696" s="13"/>
    </row>
    <row r="697" spans="1:8" s="16" customFormat="1" ht="12.95">
      <c r="A697" s="1"/>
      <c r="B697" s="1"/>
      <c r="C697" s="7"/>
      <c r="D697" s="8"/>
      <c r="E697" s="8"/>
      <c r="F697" s="12"/>
      <c r="G697" s="13"/>
      <c r="H697" s="13"/>
    </row>
    <row r="698" spans="1:8" s="16" customFormat="1" ht="12.95">
      <c r="A698" s="1"/>
      <c r="B698" s="1"/>
      <c r="C698" s="7"/>
      <c r="D698" s="8"/>
      <c r="E698" s="8"/>
      <c r="F698" s="12"/>
      <c r="G698" s="13"/>
      <c r="H698" s="13"/>
    </row>
    <row r="699" spans="1:8" s="16" customFormat="1" ht="12.95">
      <c r="A699" s="1"/>
      <c r="B699" s="1"/>
      <c r="C699" s="7"/>
      <c r="D699" s="8"/>
      <c r="E699" s="8"/>
      <c r="F699" s="12"/>
      <c r="G699" s="13"/>
      <c r="H699" s="13"/>
    </row>
    <row r="700" spans="1:8" s="16" customFormat="1" ht="12.95">
      <c r="A700" s="1"/>
      <c r="B700" s="1"/>
      <c r="C700" s="7"/>
      <c r="D700" s="8"/>
      <c r="E700" s="8"/>
      <c r="F700" s="12"/>
      <c r="G700" s="13"/>
      <c r="H700" s="13"/>
    </row>
    <row r="701" spans="1:8" s="16" customFormat="1" ht="12.95">
      <c r="A701" s="1"/>
      <c r="B701" s="1"/>
      <c r="C701" s="7"/>
      <c r="D701" s="8"/>
      <c r="E701" s="8"/>
      <c r="F701" s="12"/>
      <c r="G701" s="13"/>
      <c r="H701" s="13"/>
    </row>
    <row r="702" spans="1:8" s="16" customFormat="1" ht="12.95">
      <c r="A702" s="1"/>
      <c r="B702" s="1"/>
      <c r="C702" s="7"/>
      <c r="D702" s="8"/>
      <c r="E702" s="8"/>
      <c r="F702" s="12"/>
      <c r="G702" s="13"/>
      <c r="H702" s="13"/>
    </row>
    <row r="703" spans="1:8" s="16" customFormat="1" ht="12.95">
      <c r="A703" s="1"/>
      <c r="B703" s="1"/>
      <c r="C703" s="7"/>
      <c r="D703" s="8"/>
      <c r="E703" s="8"/>
      <c r="F703" s="12"/>
      <c r="G703" s="13"/>
      <c r="H703" s="13"/>
    </row>
    <row r="704" spans="1:8" s="16" customFormat="1" ht="12.95">
      <c r="A704" s="1"/>
      <c r="B704" s="1"/>
      <c r="C704" s="7"/>
      <c r="D704" s="8"/>
      <c r="E704" s="8"/>
      <c r="F704" s="12"/>
      <c r="G704" s="13"/>
      <c r="H704" s="13"/>
    </row>
    <row r="705" spans="1:8" s="16" customFormat="1" ht="12.95">
      <c r="A705" s="1"/>
      <c r="B705" s="1"/>
      <c r="C705" s="7"/>
      <c r="D705" s="8"/>
      <c r="E705" s="8"/>
      <c r="F705" s="12"/>
      <c r="G705" s="13"/>
      <c r="H705" s="13"/>
    </row>
    <row r="706" spans="1:8" s="16" customFormat="1" ht="12.95">
      <c r="A706" s="1"/>
      <c r="B706" s="1"/>
      <c r="C706" s="7"/>
      <c r="D706" s="8"/>
      <c r="E706" s="8"/>
      <c r="F706" s="12"/>
      <c r="G706" s="13"/>
      <c r="H706" s="13"/>
    </row>
    <row r="707" spans="1:8" s="16" customFormat="1" ht="12.95">
      <c r="A707" s="1"/>
      <c r="B707" s="1"/>
      <c r="C707" s="7"/>
      <c r="D707" s="8"/>
      <c r="E707" s="8"/>
      <c r="F707" s="12"/>
      <c r="G707" s="13"/>
      <c r="H707" s="13"/>
    </row>
    <row r="708" spans="1:8" s="16" customFormat="1" ht="12.95">
      <c r="A708" s="1"/>
      <c r="B708" s="1"/>
      <c r="C708" s="7"/>
      <c r="D708" s="8"/>
      <c r="E708" s="8"/>
      <c r="F708" s="12"/>
      <c r="G708" s="13"/>
      <c r="H708" s="13"/>
    </row>
    <row r="709" spans="1:8" s="16" customFormat="1" ht="12.95">
      <c r="A709" s="1"/>
      <c r="B709" s="1"/>
      <c r="C709" s="7"/>
      <c r="D709" s="8"/>
      <c r="E709" s="8"/>
      <c r="F709" s="12"/>
      <c r="G709" s="13"/>
      <c r="H709" s="13"/>
    </row>
    <row r="710" spans="1:8" s="16" customFormat="1" ht="12.95">
      <c r="A710" s="1"/>
      <c r="B710" s="1"/>
      <c r="C710" s="7"/>
      <c r="D710" s="8"/>
      <c r="E710" s="8"/>
      <c r="F710" s="12"/>
      <c r="G710" s="13"/>
      <c r="H710" s="13"/>
    </row>
    <row r="711" spans="1:8" s="16" customFormat="1" ht="12.95">
      <c r="A711" s="1"/>
      <c r="B711" s="1"/>
      <c r="C711" s="7"/>
      <c r="D711" s="8"/>
      <c r="E711" s="8"/>
      <c r="F711" s="12"/>
      <c r="G711" s="13"/>
      <c r="H711" s="13"/>
    </row>
    <row r="712" spans="1:8" s="16" customFormat="1" ht="12.95">
      <c r="A712" s="1"/>
      <c r="B712" s="1"/>
      <c r="C712" s="7"/>
      <c r="D712" s="8"/>
      <c r="E712" s="8"/>
      <c r="F712" s="12"/>
      <c r="G712" s="13"/>
      <c r="H712" s="13"/>
    </row>
    <row r="713" spans="1:8" s="16" customFormat="1" ht="12.95">
      <c r="A713" s="1"/>
      <c r="B713" s="1"/>
      <c r="C713" s="7"/>
      <c r="D713" s="8"/>
      <c r="E713" s="8"/>
      <c r="F713" s="12"/>
      <c r="G713" s="13"/>
      <c r="H713" s="13"/>
    </row>
    <row r="714" spans="1:8" s="16" customFormat="1" ht="12.95">
      <c r="A714" s="1"/>
      <c r="B714" s="1"/>
      <c r="C714" s="7"/>
      <c r="D714" s="8"/>
      <c r="E714" s="8"/>
      <c r="F714" s="12"/>
      <c r="G714" s="13"/>
      <c r="H714" s="13"/>
    </row>
    <row r="715" spans="1:8" s="16" customFormat="1" ht="12.95">
      <c r="A715" s="1"/>
      <c r="B715" s="1"/>
      <c r="C715" s="7"/>
      <c r="D715" s="8"/>
      <c r="E715" s="8"/>
      <c r="F715" s="12"/>
      <c r="G715" s="13"/>
      <c r="H715" s="13"/>
    </row>
    <row r="716" spans="1:8" s="16" customFormat="1" ht="12.95">
      <c r="A716" s="1"/>
      <c r="B716" s="1"/>
      <c r="C716" s="7"/>
      <c r="D716" s="8"/>
      <c r="E716" s="8"/>
      <c r="F716" s="12"/>
      <c r="G716" s="13"/>
      <c r="H716" s="13"/>
    </row>
    <row r="717" spans="1:8" s="16" customFormat="1" ht="12.95">
      <c r="A717" s="1"/>
      <c r="B717" s="1"/>
      <c r="C717" s="7"/>
      <c r="D717" s="8"/>
      <c r="E717" s="8"/>
      <c r="F717" s="12"/>
      <c r="G717" s="13"/>
      <c r="H717" s="13"/>
    </row>
    <row r="718" spans="1:8" s="16" customFormat="1" ht="12.95">
      <c r="A718" s="1"/>
      <c r="B718" s="1"/>
      <c r="C718" s="7"/>
      <c r="D718" s="8"/>
      <c r="E718" s="8"/>
      <c r="F718" s="12"/>
      <c r="G718" s="13"/>
      <c r="H718" s="13"/>
    </row>
    <row r="719" spans="1:8" s="16" customFormat="1" ht="12.95">
      <c r="A719" s="1"/>
      <c r="B719" s="1"/>
      <c r="C719" s="7"/>
      <c r="D719" s="8"/>
      <c r="E719" s="8"/>
      <c r="F719" s="12"/>
      <c r="G719" s="13"/>
      <c r="H719" s="13"/>
    </row>
    <row r="720" spans="1:8" s="16" customFormat="1" ht="12.95">
      <c r="A720" s="1"/>
      <c r="B720" s="1"/>
      <c r="C720" s="7"/>
      <c r="D720" s="8"/>
      <c r="E720" s="8"/>
      <c r="F720" s="12"/>
      <c r="G720" s="13"/>
      <c r="H720" s="13"/>
    </row>
    <row r="721" spans="1:8" s="16" customFormat="1" ht="12.95">
      <c r="A721" s="1"/>
      <c r="B721" s="1"/>
      <c r="C721" s="7"/>
      <c r="D721" s="8"/>
      <c r="E721" s="8"/>
      <c r="F721" s="12"/>
      <c r="G721" s="13"/>
      <c r="H721" s="13"/>
    </row>
    <row r="722" spans="1:8" s="16" customFormat="1" ht="12.95">
      <c r="A722" s="1"/>
      <c r="B722" s="1"/>
      <c r="C722" s="7"/>
      <c r="D722" s="8"/>
      <c r="E722" s="8"/>
      <c r="F722" s="12"/>
      <c r="G722" s="13"/>
      <c r="H722" s="13"/>
    </row>
    <row r="723" spans="1:8" s="16" customFormat="1" ht="12.95">
      <c r="A723" s="1"/>
      <c r="B723" s="1"/>
      <c r="C723" s="7"/>
      <c r="D723" s="8"/>
      <c r="E723" s="8"/>
      <c r="F723" s="12"/>
      <c r="G723" s="13"/>
      <c r="H723" s="13"/>
    </row>
    <row r="724" spans="1:8" s="16" customFormat="1" ht="12.95">
      <c r="A724" s="1"/>
      <c r="B724" s="1"/>
      <c r="C724" s="7"/>
      <c r="D724" s="8"/>
      <c r="E724" s="8"/>
      <c r="F724" s="12"/>
      <c r="G724" s="13"/>
      <c r="H724" s="13"/>
    </row>
    <row r="725" spans="1:8" s="16" customFormat="1" ht="12.95">
      <c r="A725" s="1"/>
      <c r="B725" s="1"/>
      <c r="C725" s="7"/>
      <c r="D725" s="8"/>
      <c r="E725" s="8"/>
      <c r="F725" s="12"/>
      <c r="G725" s="13"/>
      <c r="H725" s="13"/>
    </row>
    <row r="726" spans="1:8" s="16" customFormat="1" ht="12.95">
      <c r="A726" s="1"/>
      <c r="B726" s="1"/>
      <c r="C726" s="7"/>
      <c r="D726" s="8"/>
      <c r="E726" s="8"/>
      <c r="F726" s="12"/>
      <c r="G726" s="13"/>
      <c r="H726" s="13"/>
    </row>
    <row r="727" spans="1:8" s="16" customFormat="1" ht="12.95">
      <c r="A727" s="1"/>
      <c r="B727" s="1"/>
      <c r="C727" s="7"/>
      <c r="D727" s="8"/>
      <c r="E727" s="8"/>
      <c r="F727" s="12"/>
      <c r="G727" s="13"/>
      <c r="H727" s="13"/>
    </row>
    <row r="728" spans="1:8" s="16" customFormat="1" ht="12.95">
      <c r="A728" s="1"/>
      <c r="B728" s="1"/>
      <c r="C728" s="7"/>
      <c r="D728" s="8"/>
      <c r="E728" s="8"/>
      <c r="F728" s="12"/>
      <c r="G728" s="13"/>
      <c r="H728" s="13"/>
    </row>
    <row r="729" spans="1:8" s="16" customFormat="1" ht="12.95">
      <c r="A729" s="1"/>
      <c r="B729" s="1"/>
      <c r="C729" s="7"/>
      <c r="D729" s="8"/>
      <c r="E729" s="8"/>
      <c r="F729" s="12"/>
      <c r="G729" s="13"/>
      <c r="H729" s="13"/>
    </row>
    <row r="730" spans="1:8" s="16" customFormat="1" ht="12.95">
      <c r="A730" s="1"/>
      <c r="B730" s="1"/>
      <c r="C730" s="7"/>
      <c r="D730" s="8"/>
      <c r="E730" s="8"/>
      <c r="F730" s="12"/>
      <c r="G730" s="13"/>
      <c r="H730" s="13"/>
    </row>
    <row r="731" spans="1:8" s="16" customFormat="1" ht="12.95">
      <c r="A731" s="1"/>
      <c r="B731" s="1"/>
      <c r="C731" s="7"/>
      <c r="D731" s="8"/>
      <c r="E731" s="8"/>
      <c r="F731" s="12"/>
      <c r="G731" s="13"/>
      <c r="H731" s="13"/>
    </row>
    <row r="732" spans="1:8" s="16" customFormat="1" ht="12.95">
      <c r="A732" s="1"/>
      <c r="B732" s="1"/>
      <c r="C732" s="7"/>
      <c r="D732" s="8"/>
      <c r="E732" s="8"/>
      <c r="F732" s="12"/>
      <c r="G732" s="13"/>
      <c r="H732" s="13"/>
    </row>
    <row r="733" spans="1:8" s="16" customFormat="1" ht="12.95">
      <c r="A733" s="1"/>
      <c r="B733" s="1"/>
      <c r="C733" s="7"/>
      <c r="D733" s="8"/>
      <c r="E733" s="8"/>
      <c r="F733" s="12"/>
      <c r="G733" s="13"/>
      <c r="H733" s="13"/>
    </row>
    <row r="734" spans="1:8" s="16" customFormat="1" ht="12.95">
      <c r="A734" s="1"/>
      <c r="B734" s="1"/>
      <c r="C734" s="7"/>
      <c r="D734" s="8"/>
      <c r="E734" s="8"/>
      <c r="F734" s="12"/>
      <c r="G734" s="13"/>
      <c r="H734" s="13"/>
    </row>
    <row r="735" spans="1:8" s="16" customFormat="1" ht="12.95">
      <c r="A735" s="1"/>
      <c r="B735" s="1"/>
      <c r="C735" s="7"/>
      <c r="D735" s="8"/>
      <c r="E735" s="8"/>
      <c r="F735" s="12"/>
      <c r="G735" s="13"/>
      <c r="H735" s="13"/>
    </row>
    <row r="736" spans="1:8" s="16" customFormat="1" ht="12.95">
      <c r="A736" s="1"/>
      <c r="B736" s="1"/>
      <c r="C736" s="7"/>
      <c r="D736" s="8"/>
      <c r="E736" s="8"/>
      <c r="F736" s="12"/>
      <c r="G736" s="13"/>
      <c r="H736" s="13"/>
    </row>
    <row r="737" spans="1:8" s="16" customFormat="1" ht="12.95">
      <c r="A737" s="1"/>
      <c r="B737" s="1"/>
      <c r="C737" s="7"/>
      <c r="D737" s="8"/>
      <c r="E737" s="8"/>
      <c r="F737" s="12"/>
      <c r="G737" s="13"/>
      <c r="H737" s="13"/>
    </row>
    <row r="738" spans="1:8" s="16" customFormat="1" ht="12.95">
      <c r="A738" s="1"/>
      <c r="B738" s="1"/>
      <c r="C738" s="7"/>
      <c r="D738" s="8"/>
      <c r="E738" s="8"/>
      <c r="F738" s="12"/>
      <c r="G738" s="13"/>
      <c r="H738" s="13"/>
    </row>
    <row r="739" spans="1:8" s="16" customFormat="1" ht="12.95">
      <c r="A739" s="1"/>
      <c r="B739" s="1"/>
      <c r="C739" s="7"/>
      <c r="D739" s="8"/>
      <c r="E739" s="8"/>
      <c r="F739" s="12"/>
      <c r="G739" s="13"/>
      <c r="H739" s="13"/>
    </row>
    <row r="740" spans="1:8" s="16" customFormat="1" ht="12.95">
      <c r="A740" s="1"/>
      <c r="B740" s="1"/>
      <c r="C740" s="7"/>
      <c r="D740" s="8"/>
      <c r="E740" s="8"/>
      <c r="F740" s="12"/>
      <c r="G740" s="13"/>
      <c r="H740" s="13"/>
    </row>
    <row r="741" spans="1:8" s="16" customFormat="1" ht="12.95">
      <c r="A741" s="1"/>
      <c r="B741" s="1"/>
      <c r="C741" s="7"/>
      <c r="D741" s="8"/>
      <c r="E741" s="8"/>
      <c r="F741" s="12"/>
      <c r="G741" s="13"/>
      <c r="H741" s="13"/>
    </row>
    <row r="742" spans="1:8" s="16" customFormat="1" ht="12.95">
      <c r="A742" s="1"/>
      <c r="B742" s="1"/>
      <c r="C742" s="7"/>
      <c r="D742" s="8"/>
      <c r="E742" s="8"/>
      <c r="F742" s="12"/>
      <c r="G742" s="13"/>
      <c r="H742" s="13"/>
    </row>
    <row r="743" spans="1:8" s="16" customFormat="1" ht="12.95">
      <c r="A743" s="1"/>
      <c r="B743" s="1"/>
      <c r="C743" s="7"/>
      <c r="D743" s="8"/>
      <c r="E743" s="8"/>
      <c r="F743" s="12"/>
      <c r="G743" s="13"/>
      <c r="H743" s="13"/>
    </row>
    <row r="744" spans="1:8" s="16" customFormat="1" ht="12.95">
      <c r="A744" s="1"/>
      <c r="B744" s="1"/>
      <c r="C744" s="7"/>
      <c r="D744" s="8"/>
      <c r="E744" s="8"/>
      <c r="F744" s="12"/>
      <c r="G744" s="13"/>
      <c r="H744" s="13"/>
    </row>
    <row r="745" spans="1:8" s="16" customFormat="1" ht="12.95">
      <c r="A745" s="1"/>
      <c r="B745" s="1"/>
      <c r="C745" s="7"/>
      <c r="D745" s="8"/>
      <c r="E745" s="8"/>
      <c r="F745" s="12"/>
      <c r="G745" s="13"/>
      <c r="H745" s="13"/>
    </row>
    <row r="746" spans="1:8" s="16" customFormat="1" ht="12.95">
      <c r="A746" s="1"/>
      <c r="B746" s="1"/>
      <c r="C746" s="7"/>
      <c r="D746" s="8"/>
      <c r="E746" s="8"/>
      <c r="F746" s="12"/>
      <c r="G746" s="13"/>
      <c r="H746" s="13"/>
    </row>
    <row r="747" spans="1:8" s="16" customFormat="1" ht="12.95">
      <c r="A747" s="1"/>
      <c r="B747" s="1"/>
      <c r="C747" s="7"/>
      <c r="D747" s="8"/>
      <c r="E747" s="8"/>
      <c r="F747" s="12"/>
      <c r="G747" s="13"/>
      <c r="H747" s="13"/>
    </row>
    <row r="748" spans="1:8" s="16" customFormat="1" ht="12.95">
      <c r="A748" s="1"/>
      <c r="B748" s="1"/>
      <c r="C748" s="7"/>
      <c r="D748" s="8"/>
      <c r="E748" s="8"/>
      <c r="F748" s="12"/>
      <c r="G748" s="13"/>
      <c r="H748" s="13"/>
    </row>
    <row r="749" spans="1:8" s="16" customFormat="1" ht="12.95">
      <c r="A749" s="1"/>
      <c r="B749" s="1"/>
      <c r="C749" s="7"/>
      <c r="D749" s="8"/>
      <c r="E749" s="8"/>
      <c r="F749" s="12"/>
      <c r="G749" s="13"/>
      <c r="H749" s="13"/>
    </row>
    <row r="750" spans="1:8" s="16" customFormat="1" ht="12.95">
      <c r="A750" s="1"/>
      <c r="B750" s="1"/>
      <c r="C750" s="7"/>
      <c r="D750" s="8"/>
      <c r="E750" s="8"/>
      <c r="F750" s="12"/>
      <c r="G750" s="13"/>
      <c r="H750" s="13"/>
    </row>
    <row r="751" spans="1:8" s="16" customFormat="1" ht="12.95">
      <c r="A751" s="1"/>
      <c r="B751" s="1"/>
      <c r="C751" s="7"/>
      <c r="D751" s="8"/>
      <c r="E751" s="8"/>
      <c r="F751" s="12"/>
      <c r="G751" s="13"/>
      <c r="H751" s="13"/>
    </row>
    <row r="752" spans="1:8" s="16" customFormat="1" ht="12.95">
      <c r="A752" s="1"/>
      <c r="B752" s="1"/>
      <c r="C752" s="7"/>
      <c r="D752" s="8"/>
      <c r="E752" s="8"/>
      <c r="F752" s="12"/>
      <c r="G752" s="13"/>
      <c r="H752" s="13"/>
    </row>
    <row r="753" spans="1:8" s="16" customFormat="1" ht="12.95">
      <c r="A753" s="1"/>
      <c r="B753" s="1"/>
      <c r="C753" s="7"/>
      <c r="D753" s="8"/>
      <c r="E753" s="8"/>
      <c r="F753" s="12"/>
      <c r="G753" s="13"/>
      <c r="H753" s="13"/>
    </row>
    <row r="754" spans="1:8" s="16" customFormat="1" ht="12.95">
      <c r="A754" s="1"/>
      <c r="B754" s="1"/>
      <c r="C754" s="7"/>
      <c r="D754" s="8"/>
      <c r="E754" s="8"/>
      <c r="F754" s="12"/>
      <c r="G754" s="13"/>
      <c r="H754" s="13"/>
    </row>
    <row r="755" spans="1:8" s="16" customFormat="1" ht="12.95">
      <c r="A755" s="1"/>
      <c r="B755" s="1"/>
      <c r="C755" s="7"/>
      <c r="D755" s="8"/>
      <c r="E755" s="8"/>
      <c r="F755" s="12"/>
      <c r="G755" s="13"/>
      <c r="H755" s="13"/>
    </row>
    <row r="756" spans="1:8" s="16" customFormat="1" ht="12.95">
      <c r="A756" s="1"/>
      <c r="B756" s="1"/>
      <c r="C756" s="7"/>
      <c r="D756" s="8"/>
      <c r="E756" s="8"/>
      <c r="F756" s="12"/>
      <c r="G756" s="13"/>
      <c r="H756" s="13"/>
    </row>
    <row r="757" spans="1:8" s="16" customFormat="1" ht="12.95">
      <c r="A757" s="1"/>
      <c r="B757" s="1"/>
      <c r="C757" s="7"/>
      <c r="D757" s="8"/>
      <c r="E757" s="8"/>
      <c r="F757" s="12"/>
      <c r="G757" s="13"/>
      <c r="H757" s="13"/>
    </row>
    <row r="758" spans="1:8" s="16" customFormat="1" ht="12.95">
      <c r="A758" s="1"/>
      <c r="B758" s="1"/>
      <c r="C758" s="7"/>
      <c r="D758" s="8"/>
      <c r="E758" s="8"/>
      <c r="F758" s="12"/>
      <c r="G758" s="13"/>
      <c r="H758" s="13"/>
    </row>
    <row r="759" spans="1:8" s="16" customFormat="1" ht="12.95">
      <c r="A759" s="1"/>
      <c r="B759" s="1"/>
      <c r="C759" s="7"/>
      <c r="D759" s="8"/>
      <c r="E759" s="8"/>
      <c r="F759" s="12"/>
      <c r="G759" s="13"/>
      <c r="H759" s="13"/>
    </row>
    <row r="760" spans="1:8" s="16" customFormat="1" ht="12.95">
      <c r="A760" s="1"/>
      <c r="B760" s="1"/>
      <c r="C760" s="7"/>
      <c r="D760" s="8"/>
      <c r="E760" s="8"/>
      <c r="F760" s="12"/>
      <c r="G760" s="13"/>
      <c r="H760" s="13"/>
    </row>
    <row r="761" spans="1:8" s="16" customFormat="1" ht="12.95">
      <c r="A761" s="1"/>
      <c r="B761" s="1"/>
      <c r="C761" s="7"/>
      <c r="D761" s="8"/>
      <c r="E761" s="8"/>
      <c r="F761" s="12"/>
      <c r="G761" s="13"/>
      <c r="H761" s="13"/>
    </row>
    <row r="762" spans="1:8" s="16" customFormat="1" ht="12.95">
      <c r="A762" s="1"/>
      <c r="B762" s="1"/>
      <c r="C762" s="7"/>
      <c r="D762" s="8"/>
      <c r="E762" s="8"/>
      <c r="F762" s="12"/>
      <c r="G762" s="13"/>
      <c r="H762" s="13"/>
    </row>
    <row r="763" spans="1:8" s="16" customFormat="1" ht="12.95">
      <c r="A763" s="1"/>
      <c r="B763" s="1"/>
      <c r="C763" s="7"/>
      <c r="D763" s="8"/>
      <c r="E763" s="8"/>
      <c r="F763" s="12"/>
      <c r="G763" s="13"/>
      <c r="H763" s="13"/>
    </row>
    <row r="764" spans="1:8" s="16" customFormat="1" ht="12.95">
      <c r="A764" s="1"/>
      <c r="B764" s="1"/>
      <c r="C764" s="7"/>
      <c r="D764" s="8"/>
      <c r="E764" s="8"/>
      <c r="F764" s="12"/>
      <c r="G764" s="13"/>
      <c r="H764" s="13"/>
    </row>
    <row r="765" spans="1:8" s="16" customFormat="1" ht="12.95">
      <c r="A765" s="1"/>
      <c r="B765" s="1"/>
      <c r="C765" s="7"/>
      <c r="D765" s="8"/>
      <c r="E765" s="8"/>
      <c r="F765" s="12"/>
      <c r="G765" s="13"/>
      <c r="H765" s="13"/>
    </row>
    <row r="766" spans="1:8" s="16" customFormat="1" ht="12.95">
      <c r="A766" s="1"/>
      <c r="B766" s="1"/>
      <c r="C766" s="7"/>
      <c r="D766" s="8"/>
      <c r="E766" s="8"/>
      <c r="F766" s="12"/>
      <c r="G766" s="13"/>
      <c r="H766" s="13"/>
    </row>
    <row r="767" spans="1:8" s="16" customFormat="1" ht="12.95">
      <c r="A767" s="1"/>
      <c r="B767" s="1"/>
      <c r="C767" s="7"/>
      <c r="D767" s="8"/>
      <c r="E767" s="8"/>
      <c r="F767" s="12"/>
      <c r="G767" s="13"/>
      <c r="H767" s="13"/>
    </row>
    <row r="768" spans="1:8" s="16" customFormat="1" ht="12.95">
      <c r="A768" s="1"/>
      <c r="B768" s="1"/>
      <c r="C768" s="7"/>
      <c r="D768" s="8"/>
      <c r="E768" s="8"/>
      <c r="F768" s="12"/>
      <c r="G768" s="13"/>
      <c r="H768" s="13"/>
    </row>
    <row r="769" spans="1:8" s="16" customFormat="1" ht="12.95">
      <c r="A769" s="1"/>
      <c r="B769" s="1"/>
      <c r="C769" s="7"/>
      <c r="D769" s="8"/>
      <c r="E769" s="8"/>
      <c r="F769" s="12"/>
      <c r="G769" s="13"/>
      <c r="H769" s="13"/>
    </row>
    <row r="770" spans="1:8" s="16" customFormat="1" ht="12.95">
      <c r="A770" s="1"/>
      <c r="B770" s="1"/>
      <c r="C770" s="7"/>
      <c r="D770" s="8"/>
      <c r="E770" s="8"/>
      <c r="F770" s="12"/>
      <c r="G770" s="13"/>
      <c r="H770" s="13"/>
    </row>
    <row r="771" spans="1:8" s="16" customFormat="1" ht="12.95">
      <c r="A771" s="1"/>
      <c r="B771" s="1"/>
      <c r="C771" s="7"/>
      <c r="D771" s="8"/>
      <c r="E771" s="8"/>
      <c r="F771" s="12"/>
      <c r="G771" s="13"/>
      <c r="H771" s="13"/>
    </row>
    <row r="772" spans="1:8" s="16" customFormat="1" ht="12.95">
      <c r="A772" s="1"/>
      <c r="B772" s="1"/>
      <c r="C772" s="7"/>
      <c r="D772" s="8"/>
      <c r="E772" s="8"/>
      <c r="F772" s="12"/>
      <c r="G772" s="13"/>
      <c r="H772" s="13"/>
    </row>
    <row r="773" spans="1:8" s="16" customFormat="1" ht="12.95">
      <c r="A773" s="1"/>
      <c r="B773" s="1"/>
      <c r="C773" s="7"/>
      <c r="D773" s="8"/>
      <c r="E773" s="8"/>
      <c r="F773" s="12"/>
      <c r="G773" s="13"/>
      <c r="H773" s="13"/>
    </row>
    <row r="774" spans="1:8" s="16" customFormat="1" ht="12.95">
      <c r="A774" s="1"/>
      <c r="B774" s="1"/>
      <c r="C774" s="7"/>
      <c r="D774" s="8"/>
      <c r="E774" s="8"/>
      <c r="F774" s="12"/>
      <c r="G774" s="13"/>
      <c r="H774" s="13"/>
    </row>
    <row r="775" spans="1:8" s="16" customFormat="1" ht="12.95">
      <c r="A775" s="1"/>
      <c r="B775" s="1"/>
      <c r="C775" s="7"/>
      <c r="D775" s="8"/>
      <c r="E775" s="8"/>
      <c r="F775" s="12"/>
      <c r="G775" s="13"/>
      <c r="H775" s="13"/>
    </row>
    <row r="776" spans="1:8" s="16" customFormat="1" ht="12.95">
      <c r="A776" s="1"/>
      <c r="B776" s="1"/>
      <c r="C776" s="7"/>
      <c r="D776" s="8"/>
      <c r="E776" s="8"/>
      <c r="F776" s="12"/>
      <c r="G776" s="13"/>
      <c r="H776" s="13"/>
    </row>
    <row r="777" spans="1:8" s="16" customFormat="1" ht="12.95">
      <c r="A777" s="1"/>
      <c r="B777" s="1"/>
      <c r="C777" s="7"/>
      <c r="D777" s="8"/>
      <c r="E777" s="8"/>
      <c r="F777" s="12"/>
      <c r="G777" s="13"/>
      <c r="H777" s="13"/>
    </row>
    <row r="778" spans="1:8" s="16" customFormat="1" ht="12.95">
      <c r="A778" s="1"/>
      <c r="B778" s="1"/>
      <c r="C778" s="7"/>
      <c r="D778" s="8"/>
      <c r="E778" s="8"/>
      <c r="F778" s="12"/>
      <c r="G778" s="13"/>
      <c r="H778" s="13"/>
    </row>
    <row r="779" spans="1:8" s="16" customFormat="1" ht="12.95">
      <c r="A779" s="1"/>
      <c r="B779" s="1"/>
      <c r="C779" s="7"/>
      <c r="D779" s="8"/>
      <c r="E779" s="8"/>
      <c r="F779" s="12"/>
      <c r="G779" s="13"/>
      <c r="H779" s="13"/>
    </row>
    <row r="780" spans="1:8" s="16" customFormat="1" ht="12.95">
      <c r="A780" s="1"/>
      <c r="B780" s="1"/>
      <c r="C780" s="7"/>
      <c r="D780" s="8"/>
      <c r="E780" s="8"/>
      <c r="F780" s="12"/>
      <c r="G780" s="13"/>
      <c r="H780" s="13"/>
    </row>
    <row r="781" spans="1:8" s="16" customFormat="1" ht="12.95">
      <c r="A781" s="1"/>
      <c r="B781" s="1"/>
      <c r="C781" s="7"/>
      <c r="D781" s="8"/>
      <c r="E781" s="8"/>
      <c r="F781" s="12"/>
      <c r="G781" s="13"/>
      <c r="H781" s="13"/>
    </row>
    <row r="782" spans="1:8" s="16" customFormat="1" ht="12.95">
      <c r="A782" s="1"/>
      <c r="B782" s="1"/>
      <c r="C782" s="7"/>
      <c r="D782" s="8"/>
      <c r="E782" s="8"/>
      <c r="F782" s="12"/>
      <c r="G782" s="13"/>
      <c r="H782" s="13"/>
    </row>
    <row r="783" spans="1:8" s="16" customFormat="1" ht="12.95">
      <c r="A783" s="1"/>
      <c r="B783" s="1"/>
      <c r="C783" s="7"/>
      <c r="D783" s="8"/>
      <c r="E783" s="8"/>
      <c r="F783" s="12"/>
      <c r="G783" s="13"/>
      <c r="H783" s="13"/>
    </row>
    <row r="784" spans="1:8" s="16" customFormat="1" ht="12.95">
      <c r="A784" s="1"/>
      <c r="B784" s="1"/>
      <c r="C784" s="7"/>
      <c r="D784" s="8"/>
      <c r="E784" s="8"/>
      <c r="F784" s="12"/>
      <c r="G784" s="13"/>
      <c r="H784" s="13"/>
    </row>
    <row r="785" spans="1:8" s="16" customFormat="1" ht="12.95">
      <c r="A785" s="1"/>
      <c r="B785" s="1"/>
      <c r="C785" s="7"/>
      <c r="D785" s="8"/>
      <c r="E785" s="8"/>
      <c r="F785" s="12"/>
      <c r="G785" s="13"/>
      <c r="H785" s="13"/>
    </row>
    <row r="786" spans="1:8" s="16" customFormat="1" ht="12.95">
      <c r="A786" s="1"/>
      <c r="B786" s="1"/>
      <c r="C786" s="7"/>
      <c r="D786" s="8"/>
      <c r="E786" s="8"/>
      <c r="F786" s="12"/>
      <c r="G786" s="13"/>
      <c r="H786" s="13"/>
    </row>
    <row r="787" spans="1:8" s="16" customFormat="1" ht="12.95">
      <c r="A787" s="1"/>
      <c r="B787" s="1"/>
      <c r="C787" s="7"/>
      <c r="D787" s="8"/>
      <c r="E787" s="8"/>
      <c r="F787" s="12"/>
      <c r="G787" s="13"/>
      <c r="H787" s="13"/>
    </row>
    <row r="788" spans="1:8" s="16" customFormat="1" ht="12.95">
      <c r="A788" s="1"/>
      <c r="B788" s="1"/>
      <c r="C788" s="7"/>
      <c r="D788" s="8"/>
      <c r="E788" s="8"/>
      <c r="F788" s="12"/>
      <c r="G788" s="13"/>
      <c r="H788" s="13"/>
    </row>
    <row r="789" spans="1:8" s="16" customFormat="1" ht="12.95">
      <c r="A789" s="1"/>
      <c r="B789" s="1"/>
      <c r="C789" s="7"/>
      <c r="D789" s="8"/>
      <c r="E789" s="8"/>
      <c r="F789" s="12"/>
      <c r="G789" s="13"/>
      <c r="H789" s="13"/>
    </row>
    <row r="790" spans="1:8" s="16" customFormat="1" ht="12.95">
      <c r="A790" s="1"/>
      <c r="B790" s="1"/>
      <c r="C790" s="7"/>
      <c r="D790" s="8"/>
      <c r="E790" s="8"/>
      <c r="F790" s="12"/>
      <c r="G790" s="13"/>
      <c r="H790" s="13"/>
    </row>
    <row r="791" spans="1:8" s="16" customFormat="1" ht="12.95">
      <c r="A791" s="1"/>
      <c r="B791" s="1"/>
      <c r="C791" s="7"/>
      <c r="D791" s="8"/>
      <c r="E791" s="8"/>
      <c r="F791" s="12"/>
      <c r="G791" s="13"/>
      <c r="H791" s="13"/>
    </row>
    <row r="792" spans="1:8" s="16" customFormat="1" ht="12.95">
      <c r="A792" s="1"/>
      <c r="B792" s="1"/>
      <c r="C792" s="7"/>
      <c r="D792" s="8"/>
      <c r="E792" s="8"/>
      <c r="F792" s="12"/>
      <c r="G792" s="13"/>
      <c r="H792" s="13"/>
    </row>
    <row r="793" spans="1:8" s="16" customFormat="1" ht="12.95">
      <c r="A793" s="1"/>
      <c r="B793" s="1"/>
      <c r="C793" s="7"/>
      <c r="D793" s="8"/>
      <c r="E793" s="8"/>
      <c r="F793" s="12"/>
      <c r="G793" s="13"/>
      <c r="H793" s="13"/>
    </row>
    <row r="794" spans="1:8" s="16" customFormat="1" ht="12.95">
      <c r="A794" s="1"/>
      <c r="B794" s="1"/>
      <c r="C794" s="7"/>
      <c r="D794" s="8"/>
      <c r="E794" s="8"/>
      <c r="F794" s="12"/>
      <c r="G794" s="13"/>
      <c r="H794" s="13"/>
    </row>
    <row r="795" spans="1:8" s="16" customFormat="1" ht="12.95">
      <c r="A795" s="1"/>
      <c r="B795" s="1"/>
      <c r="C795" s="7"/>
      <c r="D795" s="8"/>
      <c r="E795" s="8"/>
      <c r="F795" s="12"/>
      <c r="G795" s="13"/>
      <c r="H795" s="13"/>
    </row>
    <row r="796" spans="1:8" s="16" customFormat="1" ht="12.95">
      <c r="A796" s="1"/>
      <c r="B796" s="1"/>
      <c r="C796" s="7"/>
      <c r="D796" s="8"/>
      <c r="E796" s="8"/>
      <c r="F796" s="12"/>
      <c r="G796" s="13"/>
      <c r="H796" s="13"/>
    </row>
    <row r="797" spans="1:8" s="16" customFormat="1" ht="12.95">
      <c r="A797" s="1"/>
      <c r="B797" s="1"/>
      <c r="C797" s="7"/>
      <c r="D797" s="8"/>
      <c r="E797" s="8"/>
      <c r="F797" s="12"/>
      <c r="G797" s="13"/>
      <c r="H797" s="13"/>
    </row>
    <row r="798" spans="1:8" s="16" customFormat="1" ht="12.95">
      <c r="A798" s="1"/>
      <c r="B798" s="1"/>
      <c r="C798" s="7"/>
      <c r="D798" s="8"/>
      <c r="E798" s="8"/>
      <c r="F798" s="12"/>
      <c r="G798" s="13"/>
      <c r="H798" s="13"/>
    </row>
    <row r="799" spans="1:8" s="16" customFormat="1" ht="12.95">
      <c r="A799" s="1"/>
      <c r="B799" s="1"/>
      <c r="C799" s="7"/>
      <c r="D799" s="8"/>
      <c r="E799" s="8"/>
      <c r="F799" s="12"/>
      <c r="G799" s="13"/>
      <c r="H799" s="13"/>
    </row>
    <row r="800" spans="1:8" s="16" customFormat="1" ht="12.95">
      <c r="A800" s="1"/>
      <c r="B800" s="1"/>
      <c r="C800" s="7"/>
      <c r="D800" s="8"/>
      <c r="E800" s="8"/>
      <c r="F800" s="12"/>
      <c r="G800" s="13"/>
      <c r="H800" s="13"/>
    </row>
    <row r="801" spans="1:8" s="16" customFormat="1" ht="12.95">
      <c r="A801" s="1"/>
      <c r="B801" s="1"/>
      <c r="C801" s="7"/>
      <c r="D801" s="8"/>
      <c r="E801" s="8"/>
      <c r="F801" s="12"/>
      <c r="G801" s="13"/>
      <c r="H801" s="13"/>
    </row>
    <row r="802" spans="1:8" s="16" customFormat="1" ht="12.95">
      <c r="A802" s="1"/>
      <c r="B802" s="1"/>
      <c r="C802" s="7"/>
      <c r="D802" s="8"/>
      <c r="E802" s="8"/>
      <c r="F802" s="12"/>
      <c r="G802" s="13"/>
      <c r="H802" s="13"/>
    </row>
    <row r="803" spans="1:8" s="16" customFormat="1" ht="12.95">
      <c r="A803" s="1"/>
      <c r="B803" s="1"/>
      <c r="C803" s="7"/>
      <c r="D803" s="8"/>
      <c r="E803" s="8"/>
      <c r="F803" s="12"/>
      <c r="G803" s="13"/>
      <c r="H803" s="13"/>
    </row>
    <row r="804" spans="1:8" s="16" customFormat="1" ht="12.95">
      <c r="A804" s="1"/>
      <c r="B804" s="1"/>
      <c r="C804" s="7"/>
      <c r="D804" s="8"/>
      <c r="E804" s="8"/>
      <c r="F804" s="12"/>
      <c r="G804" s="13"/>
      <c r="H804" s="13"/>
    </row>
    <row r="805" spans="1:8" s="16" customFormat="1" ht="12.95">
      <c r="A805" s="1"/>
      <c r="B805" s="1"/>
      <c r="C805" s="7"/>
      <c r="D805" s="8"/>
      <c r="E805" s="8"/>
      <c r="F805" s="12"/>
      <c r="G805" s="13"/>
      <c r="H805" s="13"/>
    </row>
    <row r="806" spans="1:8" s="16" customFormat="1" ht="12.95">
      <c r="A806" s="1"/>
      <c r="B806" s="1"/>
      <c r="C806" s="7"/>
      <c r="D806" s="8"/>
      <c r="E806" s="8"/>
      <c r="F806" s="12"/>
      <c r="G806" s="13"/>
      <c r="H806" s="13"/>
    </row>
    <row r="807" spans="1:8" s="16" customFormat="1" ht="12.95">
      <c r="A807" s="1"/>
      <c r="B807" s="1"/>
      <c r="C807" s="7"/>
      <c r="D807" s="8"/>
      <c r="E807" s="8"/>
      <c r="F807" s="12"/>
      <c r="G807" s="13"/>
      <c r="H807" s="13"/>
    </row>
    <row r="808" spans="1:8" s="16" customFormat="1" ht="12.95">
      <c r="A808" s="1"/>
      <c r="B808" s="1"/>
      <c r="C808" s="7"/>
      <c r="D808" s="8"/>
      <c r="E808" s="8"/>
      <c r="F808" s="12"/>
      <c r="G808" s="13"/>
      <c r="H808" s="13"/>
    </row>
    <row r="809" spans="1:8" s="16" customFormat="1" ht="12.95">
      <c r="A809" s="1"/>
      <c r="B809" s="1"/>
      <c r="C809" s="7"/>
      <c r="D809" s="8"/>
      <c r="E809" s="8"/>
      <c r="F809" s="12"/>
      <c r="G809" s="13"/>
      <c r="H809" s="13"/>
    </row>
    <row r="810" spans="1:8" s="16" customFormat="1" ht="12.95">
      <c r="A810" s="1"/>
      <c r="B810" s="1"/>
      <c r="C810" s="7"/>
      <c r="D810" s="8"/>
      <c r="E810" s="8"/>
      <c r="F810" s="12"/>
      <c r="G810" s="13"/>
      <c r="H810" s="13"/>
    </row>
    <row r="811" spans="1:8" s="16" customFormat="1" ht="12.95">
      <c r="A811" s="1"/>
      <c r="B811" s="1"/>
      <c r="C811" s="7"/>
      <c r="D811" s="8"/>
      <c r="E811" s="8"/>
      <c r="F811" s="12"/>
      <c r="G811" s="13"/>
      <c r="H811" s="13"/>
    </row>
    <row r="812" spans="1:8" s="16" customFormat="1" ht="12.95">
      <c r="A812" s="1"/>
      <c r="B812" s="1"/>
      <c r="C812" s="7"/>
      <c r="D812" s="8"/>
      <c r="E812" s="8"/>
      <c r="F812" s="12"/>
      <c r="G812" s="13"/>
      <c r="H812" s="13"/>
    </row>
    <row r="813" spans="1:8" s="16" customFormat="1" ht="12.95">
      <c r="A813" s="1"/>
      <c r="B813" s="1"/>
      <c r="C813" s="7"/>
      <c r="D813" s="8"/>
      <c r="E813" s="8"/>
      <c r="F813" s="12"/>
      <c r="G813" s="13"/>
      <c r="H813" s="13"/>
    </row>
    <row r="814" spans="1:8" s="16" customFormat="1" ht="12.95">
      <c r="A814" s="1"/>
      <c r="B814" s="1"/>
      <c r="C814" s="7"/>
      <c r="D814" s="8"/>
      <c r="E814" s="8"/>
      <c r="F814" s="12"/>
      <c r="G814" s="13"/>
      <c r="H814" s="13"/>
    </row>
    <row r="815" spans="1:8" s="16" customFormat="1" ht="12.95">
      <c r="A815" s="1"/>
      <c r="B815" s="1"/>
      <c r="C815" s="7"/>
      <c r="D815" s="8"/>
      <c r="E815" s="8"/>
      <c r="F815" s="12"/>
      <c r="G815" s="13"/>
      <c r="H815" s="13"/>
    </row>
    <row r="816" spans="1:8" s="16" customFormat="1" ht="12.95">
      <c r="A816" s="1"/>
      <c r="B816" s="1"/>
      <c r="C816" s="7"/>
      <c r="D816" s="8"/>
      <c r="E816" s="8"/>
      <c r="F816" s="12"/>
      <c r="G816" s="13"/>
      <c r="H816" s="13"/>
    </row>
    <row r="817" spans="1:8" s="16" customFormat="1" ht="12.95">
      <c r="A817" s="1"/>
      <c r="B817" s="1"/>
      <c r="C817" s="7"/>
      <c r="D817" s="8"/>
      <c r="E817" s="8"/>
      <c r="F817" s="12"/>
      <c r="G817" s="13"/>
      <c r="H817" s="13"/>
    </row>
    <row r="818" spans="1:8" s="16" customFormat="1" ht="12.95">
      <c r="A818" s="1"/>
      <c r="B818" s="1"/>
      <c r="C818" s="7"/>
      <c r="D818" s="8"/>
      <c r="E818" s="8"/>
      <c r="F818" s="12"/>
      <c r="G818" s="13"/>
      <c r="H818" s="13"/>
    </row>
    <row r="819" spans="1:8" s="16" customFormat="1" ht="12.95">
      <c r="A819" s="1"/>
      <c r="B819" s="1"/>
      <c r="C819" s="7"/>
      <c r="D819" s="8"/>
      <c r="E819" s="8"/>
      <c r="F819" s="12"/>
      <c r="G819" s="13"/>
      <c r="H819" s="13"/>
    </row>
    <row r="820" spans="1:8" s="16" customFormat="1" ht="12.95">
      <c r="A820" s="1"/>
      <c r="B820" s="1"/>
      <c r="C820" s="7"/>
      <c r="D820" s="8"/>
      <c r="E820" s="8"/>
      <c r="F820" s="12"/>
      <c r="G820" s="13"/>
      <c r="H820" s="13"/>
    </row>
    <row r="821" spans="1:8" s="16" customFormat="1" ht="12.95">
      <c r="A821" s="1"/>
      <c r="B821" s="1"/>
      <c r="C821" s="7"/>
      <c r="D821" s="8"/>
      <c r="E821" s="8"/>
      <c r="F821" s="12"/>
      <c r="G821" s="13"/>
      <c r="H821" s="13"/>
    </row>
    <row r="822" spans="1:8" s="16" customFormat="1" ht="12.95">
      <c r="A822" s="1"/>
      <c r="B822" s="1"/>
      <c r="C822" s="7"/>
      <c r="D822" s="8"/>
      <c r="E822" s="8"/>
      <c r="F822" s="12"/>
      <c r="G822" s="13"/>
      <c r="H822" s="13"/>
    </row>
    <row r="823" spans="1:8" s="16" customFormat="1" ht="12.95">
      <c r="A823" s="1"/>
      <c r="B823" s="1"/>
      <c r="C823" s="7"/>
      <c r="D823" s="8"/>
      <c r="E823" s="8"/>
      <c r="F823" s="12"/>
      <c r="G823" s="13"/>
      <c r="H823" s="13"/>
    </row>
    <row r="824" spans="1:8" s="16" customFormat="1" ht="12.95">
      <c r="A824" s="1"/>
      <c r="B824" s="1"/>
      <c r="C824" s="7"/>
      <c r="D824" s="8"/>
      <c r="E824" s="8"/>
      <c r="F824" s="12"/>
      <c r="G824" s="13"/>
      <c r="H824" s="13"/>
    </row>
    <row r="825" spans="1:8" s="16" customFormat="1" ht="12.95">
      <c r="A825" s="1"/>
      <c r="B825" s="1"/>
      <c r="C825" s="7"/>
      <c r="D825" s="8"/>
      <c r="E825" s="8"/>
      <c r="F825" s="12"/>
      <c r="G825" s="13"/>
      <c r="H825" s="13"/>
    </row>
    <row r="826" spans="1:8" s="16" customFormat="1" ht="12.95">
      <c r="A826" s="1"/>
      <c r="B826" s="1"/>
      <c r="C826" s="7"/>
      <c r="D826" s="8"/>
      <c r="E826" s="8"/>
      <c r="F826" s="12"/>
      <c r="G826" s="13"/>
      <c r="H826" s="13"/>
    </row>
    <row r="827" spans="1:8" s="16" customFormat="1" ht="12.95">
      <c r="A827" s="1"/>
      <c r="B827" s="1"/>
      <c r="C827" s="7"/>
      <c r="D827" s="8"/>
      <c r="E827" s="8"/>
      <c r="F827" s="12"/>
      <c r="G827" s="13"/>
      <c r="H827" s="13"/>
    </row>
    <row r="828" spans="1:8" s="16" customFormat="1" ht="12.95">
      <c r="A828" s="1"/>
      <c r="B828" s="1"/>
      <c r="C828" s="7"/>
      <c r="D828" s="8"/>
      <c r="E828" s="8"/>
      <c r="F828" s="12"/>
      <c r="G828" s="13"/>
      <c r="H828" s="13"/>
    </row>
    <row r="829" spans="1:8" s="16" customFormat="1" ht="12.95">
      <c r="A829" s="1"/>
      <c r="B829" s="1"/>
      <c r="C829" s="7"/>
      <c r="D829" s="8"/>
      <c r="E829" s="8"/>
      <c r="F829" s="12"/>
      <c r="G829" s="13"/>
      <c r="H829" s="13"/>
    </row>
    <row r="830" spans="1:8" s="16" customFormat="1" ht="12.95">
      <c r="A830" s="1"/>
      <c r="B830" s="1"/>
      <c r="C830" s="7"/>
      <c r="D830" s="8"/>
      <c r="E830" s="8"/>
      <c r="F830" s="12"/>
      <c r="G830" s="13"/>
      <c r="H830" s="13"/>
    </row>
    <row r="831" spans="1:8" s="16" customFormat="1" ht="12.95">
      <c r="A831" s="1"/>
      <c r="B831" s="1"/>
      <c r="C831" s="7"/>
      <c r="D831" s="8"/>
      <c r="E831" s="8"/>
      <c r="F831" s="12"/>
      <c r="G831" s="13"/>
      <c r="H831" s="13"/>
    </row>
    <row r="832" spans="1:8" s="16" customFormat="1" ht="12.95">
      <c r="A832" s="1"/>
      <c r="B832" s="1"/>
      <c r="C832" s="7"/>
      <c r="D832" s="8"/>
      <c r="E832" s="8"/>
      <c r="F832" s="12"/>
      <c r="G832" s="13"/>
      <c r="H832" s="13"/>
    </row>
    <row r="833" spans="1:8" s="16" customFormat="1" ht="12.95">
      <c r="A833" s="1"/>
      <c r="B833" s="1"/>
      <c r="C833" s="7"/>
      <c r="D833" s="8"/>
      <c r="E833" s="8"/>
      <c r="F833" s="12"/>
      <c r="G833" s="13"/>
      <c r="H833" s="13"/>
    </row>
    <row r="834" spans="1:8" s="16" customFormat="1" ht="12.95">
      <c r="A834" s="1"/>
      <c r="B834" s="1"/>
      <c r="C834" s="7"/>
      <c r="D834" s="8"/>
      <c r="E834" s="8"/>
      <c r="F834" s="12"/>
      <c r="G834" s="13"/>
      <c r="H834" s="13"/>
    </row>
    <row r="835" spans="1:8" s="16" customFormat="1" ht="12.95">
      <c r="A835" s="1"/>
      <c r="B835" s="1"/>
      <c r="C835" s="7"/>
      <c r="D835" s="8"/>
      <c r="E835" s="8"/>
      <c r="F835" s="12"/>
      <c r="G835" s="13"/>
      <c r="H835" s="13"/>
    </row>
    <row r="836" spans="1:8" s="16" customFormat="1" ht="12.95">
      <c r="A836" s="1"/>
      <c r="B836" s="1"/>
      <c r="C836" s="7"/>
      <c r="D836" s="8"/>
      <c r="E836" s="8"/>
      <c r="F836" s="12"/>
      <c r="G836" s="13"/>
      <c r="H836" s="13"/>
    </row>
    <row r="837" spans="1:8" s="16" customFormat="1" ht="12.95">
      <c r="A837" s="1"/>
      <c r="B837" s="1"/>
      <c r="C837" s="7"/>
      <c r="D837" s="8"/>
      <c r="E837" s="8"/>
      <c r="F837" s="12"/>
      <c r="G837" s="13"/>
      <c r="H837" s="13"/>
    </row>
    <row r="838" spans="1:8" s="16" customFormat="1" ht="12.95">
      <c r="A838" s="1"/>
      <c r="B838" s="1"/>
      <c r="C838" s="7"/>
      <c r="D838" s="8"/>
      <c r="E838" s="8"/>
      <c r="F838" s="12"/>
      <c r="G838" s="13"/>
      <c r="H838" s="13"/>
    </row>
    <row r="839" spans="1:8" s="16" customFormat="1" ht="12.95">
      <c r="A839" s="1"/>
      <c r="B839" s="1"/>
      <c r="C839" s="7"/>
      <c r="D839" s="8"/>
      <c r="E839" s="8"/>
      <c r="F839" s="12"/>
      <c r="G839" s="13"/>
      <c r="H839" s="13"/>
    </row>
    <row r="840" spans="1:8" s="16" customFormat="1" ht="12.95">
      <c r="A840" s="1"/>
      <c r="B840" s="1"/>
      <c r="C840" s="7"/>
      <c r="D840" s="8"/>
      <c r="E840" s="8"/>
      <c r="F840" s="12"/>
      <c r="G840" s="13"/>
      <c r="H840" s="13"/>
    </row>
    <row r="841" spans="1:8" s="16" customFormat="1" ht="12.95">
      <c r="A841" s="1"/>
      <c r="B841" s="1"/>
      <c r="C841" s="7"/>
      <c r="D841" s="8"/>
      <c r="E841" s="8"/>
      <c r="F841" s="12"/>
      <c r="G841" s="13"/>
      <c r="H841" s="13"/>
    </row>
    <row r="842" spans="1:8" s="16" customFormat="1" ht="12.95">
      <c r="A842" s="1"/>
      <c r="B842" s="1"/>
      <c r="C842" s="7"/>
      <c r="D842" s="8"/>
      <c r="E842" s="8"/>
      <c r="F842" s="12"/>
      <c r="G842" s="13"/>
      <c r="H842" s="13"/>
    </row>
    <row r="843" spans="1:8" s="16" customFormat="1" ht="12.95">
      <c r="A843" s="1"/>
      <c r="B843" s="1"/>
      <c r="C843" s="7"/>
      <c r="D843" s="8"/>
      <c r="E843" s="8"/>
      <c r="F843" s="12"/>
      <c r="G843" s="13"/>
      <c r="H843" s="13"/>
    </row>
    <row r="844" spans="1:8" s="16" customFormat="1" ht="12.95">
      <c r="A844" s="1"/>
      <c r="B844" s="1"/>
      <c r="C844" s="7"/>
      <c r="D844" s="8"/>
      <c r="E844" s="8"/>
      <c r="F844" s="12"/>
      <c r="G844" s="13"/>
      <c r="H844" s="13"/>
    </row>
    <row r="845" spans="1:8" s="16" customFormat="1" ht="12.95">
      <c r="A845" s="1"/>
      <c r="B845" s="1"/>
      <c r="C845" s="7"/>
      <c r="D845" s="8"/>
      <c r="E845" s="8"/>
      <c r="F845" s="12"/>
      <c r="G845" s="13"/>
      <c r="H845" s="13"/>
    </row>
    <row r="846" spans="1:8" s="16" customFormat="1" ht="12.95">
      <c r="A846" s="1"/>
      <c r="B846" s="1"/>
      <c r="C846" s="7"/>
      <c r="D846" s="8"/>
      <c r="E846" s="8"/>
      <c r="F846" s="12"/>
      <c r="G846" s="13"/>
      <c r="H846" s="13"/>
    </row>
    <row r="847" spans="1:8" s="16" customFormat="1" ht="12.95">
      <c r="A847" s="1"/>
      <c r="B847" s="1"/>
      <c r="C847" s="7"/>
      <c r="D847" s="8"/>
      <c r="E847" s="8"/>
      <c r="F847" s="12"/>
      <c r="G847" s="13"/>
      <c r="H847" s="13"/>
    </row>
    <row r="848" spans="1:8" s="16" customFormat="1" ht="12.95">
      <c r="A848" s="1"/>
      <c r="B848" s="1"/>
      <c r="C848" s="7"/>
      <c r="D848" s="8"/>
      <c r="E848" s="8"/>
      <c r="F848" s="12"/>
      <c r="G848" s="13"/>
      <c r="H848" s="13"/>
    </row>
    <row r="849" spans="1:8" s="16" customFormat="1" ht="12.95">
      <c r="A849" s="1"/>
      <c r="B849" s="1"/>
      <c r="C849" s="7"/>
      <c r="D849" s="8"/>
      <c r="E849" s="8"/>
      <c r="F849" s="12"/>
      <c r="G849" s="13"/>
      <c r="H849" s="13"/>
    </row>
    <row r="850" spans="1:8" s="16" customFormat="1" ht="12.95">
      <c r="A850" s="1"/>
      <c r="B850" s="1"/>
      <c r="C850" s="7"/>
      <c r="D850" s="8"/>
      <c r="E850" s="8"/>
      <c r="F850" s="12"/>
      <c r="G850" s="13"/>
      <c r="H850" s="13"/>
    </row>
    <row r="851" spans="1:8" s="16" customFormat="1" ht="12.95">
      <c r="A851" s="1"/>
      <c r="B851" s="1"/>
      <c r="C851" s="7"/>
      <c r="D851" s="8"/>
      <c r="E851" s="8"/>
      <c r="F851" s="12"/>
      <c r="G851" s="13"/>
      <c r="H851" s="13"/>
    </row>
    <row r="852" spans="1:8" s="16" customFormat="1" ht="12.95">
      <c r="A852" s="1"/>
      <c r="B852" s="1"/>
      <c r="C852" s="7"/>
      <c r="D852" s="8"/>
      <c r="E852" s="8"/>
      <c r="F852" s="12"/>
      <c r="G852" s="13"/>
      <c r="H852" s="13"/>
    </row>
    <row r="853" spans="1:8" s="16" customFormat="1" ht="12.95">
      <c r="A853" s="1"/>
      <c r="B853" s="1"/>
      <c r="C853" s="7"/>
      <c r="D853" s="8"/>
      <c r="E853" s="8"/>
      <c r="F853" s="12"/>
      <c r="G853" s="13"/>
      <c r="H853" s="13"/>
    </row>
    <row r="854" spans="1:8" s="16" customFormat="1" ht="12.95">
      <c r="A854" s="1"/>
      <c r="B854" s="1"/>
      <c r="C854" s="7"/>
      <c r="D854" s="8"/>
      <c r="E854" s="8"/>
      <c r="F854" s="12"/>
      <c r="G854" s="13"/>
      <c r="H854" s="13"/>
    </row>
    <row r="855" spans="1:8" s="16" customFormat="1" ht="12.95">
      <c r="A855" s="1"/>
      <c r="B855" s="1"/>
      <c r="C855" s="7"/>
      <c r="D855" s="8"/>
      <c r="E855" s="8"/>
      <c r="F855" s="12"/>
      <c r="G855" s="13"/>
      <c r="H855" s="13"/>
    </row>
    <row r="856" spans="1:8" s="16" customFormat="1" ht="12.95">
      <c r="A856" s="1"/>
      <c r="B856" s="1"/>
      <c r="C856" s="7"/>
      <c r="D856" s="8"/>
      <c r="E856" s="8"/>
      <c r="F856" s="12"/>
      <c r="G856" s="13"/>
      <c r="H856" s="13"/>
    </row>
    <row r="857" spans="1:8" s="16" customFormat="1" ht="12.95">
      <c r="A857" s="1"/>
      <c r="B857" s="1"/>
      <c r="C857" s="7"/>
      <c r="D857" s="8"/>
      <c r="E857" s="8"/>
      <c r="F857" s="12"/>
      <c r="G857" s="13"/>
      <c r="H857" s="13"/>
    </row>
    <row r="858" spans="1:8" s="16" customFormat="1" ht="12.95">
      <c r="A858" s="1"/>
      <c r="B858" s="1"/>
      <c r="C858" s="7"/>
      <c r="D858" s="8"/>
      <c r="E858" s="8"/>
      <c r="F858" s="12"/>
      <c r="G858" s="13"/>
      <c r="H858" s="13"/>
    </row>
    <row r="859" spans="1:8" s="16" customFormat="1" ht="12.95">
      <c r="A859" s="1"/>
      <c r="B859" s="1"/>
      <c r="C859" s="7"/>
      <c r="D859" s="8"/>
      <c r="E859" s="8"/>
      <c r="F859" s="12"/>
      <c r="G859" s="13"/>
      <c r="H859" s="13"/>
    </row>
    <row r="860" spans="1:8" s="16" customFormat="1" ht="12.95">
      <c r="A860" s="1"/>
      <c r="B860" s="1"/>
      <c r="C860" s="7"/>
      <c r="D860" s="8"/>
      <c r="E860" s="8"/>
      <c r="F860" s="12"/>
      <c r="G860" s="13"/>
      <c r="H860" s="13"/>
    </row>
    <row r="861" spans="1:8" s="16" customFormat="1" ht="12.95">
      <c r="A861" s="1"/>
      <c r="B861" s="1"/>
      <c r="C861" s="7"/>
      <c r="D861" s="8"/>
      <c r="E861" s="8"/>
      <c r="F861" s="12"/>
      <c r="G861" s="13"/>
      <c r="H861" s="13"/>
    </row>
    <row r="862" spans="1:8" s="16" customFormat="1" ht="12.95">
      <c r="A862" s="1"/>
      <c r="B862" s="1"/>
      <c r="C862" s="7"/>
      <c r="D862" s="8"/>
      <c r="E862" s="8"/>
      <c r="F862" s="12"/>
      <c r="G862" s="13"/>
      <c r="H862" s="13"/>
    </row>
    <row r="863" spans="1:8" s="16" customFormat="1" ht="12.95">
      <c r="A863" s="1"/>
      <c r="B863" s="1"/>
      <c r="C863" s="7"/>
      <c r="D863" s="8"/>
      <c r="E863" s="8"/>
      <c r="F863" s="12"/>
      <c r="G863" s="13"/>
      <c r="H863" s="13"/>
    </row>
    <row r="864" spans="1:8" s="16" customFormat="1" ht="12.95">
      <c r="A864" s="1"/>
      <c r="B864" s="1"/>
      <c r="C864" s="7"/>
      <c r="D864" s="8"/>
      <c r="E864" s="8"/>
      <c r="F864" s="12"/>
      <c r="G864" s="13"/>
      <c r="H864" s="13"/>
    </row>
    <row r="865" spans="1:8" s="16" customFormat="1" ht="12.95">
      <c r="A865" s="1"/>
      <c r="B865" s="1"/>
      <c r="C865" s="7"/>
      <c r="D865" s="8"/>
      <c r="E865" s="8"/>
      <c r="F865" s="12"/>
      <c r="G865" s="13"/>
      <c r="H865" s="13"/>
    </row>
    <row r="866" spans="1:8" s="16" customFormat="1" ht="12.95">
      <c r="A866" s="1"/>
      <c r="B866" s="1"/>
      <c r="C866" s="7"/>
      <c r="D866" s="8"/>
      <c r="E866" s="8"/>
      <c r="F866" s="12"/>
      <c r="G866" s="13"/>
      <c r="H866" s="13"/>
    </row>
    <row r="867" spans="1:8" s="16" customFormat="1" ht="12.95">
      <c r="A867" s="1"/>
      <c r="B867" s="1"/>
      <c r="C867" s="7"/>
      <c r="D867" s="8"/>
      <c r="E867" s="8"/>
      <c r="F867" s="12"/>
      <c r="G867" s="13"/>
      <c r="H867" s="13"/>
    </row>
    <row r="868" spans="1:8" s="16" customFormat="1" ht="12.95">
      <c r="A868" s="1"/>
      <c r="B868" s="1"/>
      <c r="C868" s="7"/>
      <c r="D868" s="8"/>
      <c r="E868" s="8"/>
      <c r="F868" s="12"/>
      <c r="G868" s="13"/>
      <c r="H868" s="13"/>
    </row>
    <row r="869" spans="1:8" s="16" customFormat="1" ht="12.95">
      <c r="A869" s="1"/>
      <c r="B869" s="1"/>
      <c r="C869" s="7"/>
      <c r="D869" s="8"/>
      <c r="E869" s="8"/>
      <c r="F869" s="12"/>
      <c r="G869" s="13"/>
      <c r="H869" s="13"/>
    </row>
    <row r="870" spans="1:8" s="16" customFormat="1" ht="12.95">
      <c r="A870" s="1"/>
      <c r="B870" s="1"/>
      <c r="C870" s="7"/>
      <c r="D870" s="8"/>
      <c r="E870" s="8"/>
      <c r="F870" s="12"/>
      <c r="G870" s="13"/>
      <c r="H870" s="13"/>
    </row>
    <row r="871" spans="1:8" s="16" customFormat="1" ht="12.95">
      <c r="A871" s="1"/>
      <c r="B871" s="1"/>
      <c r="C871" s="7"/>
      <c r="D871" s="8"/>
      <c r="E871" s="8"/>
      <c r="F871" s="12"/>
      <c r="G871" s="13"/>
      <c r="H871" s="13"/>
    </row>
    <row r="872" spans="1:8" s="16" customFormat="1" ht="12.95">
      <c r="A872" s="1"/>
      <c r="B872" s="1"/>
      <c r="C872" s="7"/>
      <c r="D872" s="8"/>
      <c r="E872" s="8"/>
      <c r="F872" s="12"/>
      <c r="G872" s="13"/>
      <c r="H872" s="13"/>
    </row>
    <row r="873" spans="1:8" s="16" customFormat="1" ht="12.95">
      <c r="A873" s="1"/>
      <c r="B873" s="1"/>
      <c r="C873" s="7"/>
      <c r="D873" s="8"/>
      <c r="E873" s="8"/>
      <c r="F873" s="12"/>
      <c r="G873" s="13"/>
      <c r="H873" s="13"/>
    </row>
    <row r="874" spans="1:8" s="16" customFormat="1" ht="12.95">
      <c r="A874" s="1"/>
      <c r="B874" s="1"/>
      <c r="C874" s="7"/>
      <c r="D874" s="8"/>
      <c r="E874" s="8"/>
      <c r="F874" s="12"/>
      <c r="G874" s="13"/>
      <c r="H874" s="13"/>
    </row>
    <row r="875" spans="1:8" s="16" customFormat="1" ht="12.95">
      <c r="A875" s="1"/>
      <c r="B875" s="1"/>
      <c r="C875" s="7"/>
      <c r="D875" s="8"/>
      <c r="E875" s="8"/>
      <c r="F875" s="12"/>
      <c r="G875" s="13"/>
      <c r="H875" s="13"/>
    </row>
    <row r="876" spans="1:8" s="16" customFormat="1" ht="12.95">
      <c r="A876" s="1"/>
      <c r="B876" s="1"/>
      <c r="C876" s="7"/>
      <c r="D876" s="8"/>
      <c r="E876" s="8"/>
      <c r="F876" s="12"/>
      <c r="G876" s="13"/>
      <c r="H876" s="13"/>
    </row>
    <row r="877" spans="1:8" s="16" customFormat="1" ht="12.95">
      <c r="A877" s="1"/>
      <c r="B877" s="1"/>
      <c r="C877" s="7"/>
      <c r="D877" s="8"/>
      <c r="E877" s="8"/>
      <c r="F877" s="12"/>
      <c r="G877" s="13"/>
      <c r="H877" s="13"/>
    </row>
    <row r="878" spans="1:8" s="16" customFormat="1" ht="12.95">
      <c r="A878" s="1"/>
      <c r="B878" s="1"/>
      <c r="C878" s="7"/>
      <c r="D878" s="8"/>
      <c r="E878" s="8"/>
      <c r="F878" s="12"/>
      <c r="G878" s="13"/>
      <c r="H878" s="13"/>
    </row>
    <row r="879" spans="1:8" s="16" customFormat="1" ht="12.95">
      <c r="A879" s="1"/>
      <c r="B879" s="1"/>
      <c r="C879" s="7"/>
      <c r="D879" s="8"/>
      <c r="E879" s="8"/>
      <c r="F879" s="12"/>
      <c r="G879" s="13"/>
      <c r="H879" s="13"/>
    </row>
    <row r="880" spans="1:8" s="16" customFormat="1" ht="12.95">
      <c r="A880" s="1"/>
      <c r="B880" s="1"/>
      <c r="C880" s="7"/>
      <c r="D880" s="8"/>
      <c r="E880" s="8"/>
      <c r="F880" s="12"/>
      <c r="G880" s="13"/>
      <c r="H880" s="13"/>
    </row>
    <row r="881" spans="1:8" s="16" customFormat="1" ht="12.95">
      <c r="A881" s="1"/>
      <c r="B881" s="1"/>
      <c r="C881" s="7"/>
      <c r="D881" s="8"/>
      <c r="E881" s="8"/>
      <c r="F881" s="12"/>
      <c r="G881" s="13"/>
      <c r="H881" s="13"/>
    </row>
    <row r="882" spans="1:8" s="16" customFormat="1" ht="12.95">
      <c r="A882" s="1"/>
      <c r="B882" s="1"/>
      <c r="C882" s="7"/>
      <c r="D882" s="8"/>
      <c r="E882" s="8"/>
      <c r="F882" s="12"/>
      <c r="G882" s="13"/>
      <c r="H882" s="13"/>
    </row>
    <row r="883" spans="1:8" s="16" customFormat="1" ht="12.95">
      <c r="A883" s="1"/>
      <c r="B883" s="1"/>
      <c r="C883" s="7"/>
      <c r="D883" s="8"/>
      <c r="E883" s="8"/>
      <c r="F883" s="12"/>
      <c r="G883" s="13"/>
      <c r="H883" s="13"/>
    </row>
    <row r="884" spans="1:8" s="16" customFormat="1" ht="12.95">
      <c r="A884" s="1"/>
      <c r="B884" s="1"/>
      <c r="C884" s="7"/>
      <c r="D884" s="8"/>
      <c r="E884" s="8"/>
      <c r="F884" s="12"/>
      <c r="G884" s="13"/>
      <c r="H884" s="13"/>
    </row>
    <row r="885" spans="1:8" s="16" customFormat="1" ht="12.95">
      <c r="A885" s="1"/>
      <c r="B885" s="1"/>
      <c r="C885" s="7"/>
      <c r="D885" s="8"/>
      <c r="E885" s="8"/>
      <c r="F885" s="12"/>
      <c r="G885" s="13"/>
      <c r="H885" s="13"/>
    </row>
    <row r="886" spans="1:8" s="16" customFormat="1" ht="12.95">
      <c r="A886" s="1"/>
      <c r="B886" s="1"/>
      <c r="C886" s="7"/>
      <c r="D886" s="8"/>
      <c r="E886" s="8"/>
      <c r="F886" s="12"/>
      <c r="G886" s="13"/>
      <c r="H886" s="13"/>
    </row>
    <row r="887" spans="1:8" s="16" customFormat="1" ht="12.95">
      <c r="A887" s="1"/>
      <c r="B887" s="1"/>
      <c r="C887" s="7"/>
      <c r="D887" s="8"/>
      <c r="E887" s="8"/>
      <c r="F887" s="12"/>
      <c r="G887" s="13"/>
      <c r="H887" s="13"/>
    </row>
    <row r="888" spans="1:8" s="16" customFormat="1" ht="12.95">
      <c r="A888" s="1"/>
      <c r="B888" s="1"/>
      <c r="C888" s="7"/>
      <c r="D888" s="8"/>
      <c r="E888" s="8"/>
      <c r="F888" s="12"/>
      <c r="G888" s="13"/>
      <c r="H888" s="13"/>
    </row>
    <row r="889" spans="1:8" s="16" customFormat="1" ht="12.95">
      <c r="A889" s="1"/>
      <c r="B889" s="1"/>
      <c r="C889" s="7"/>
      <c r="D889" s="8"/>
      <c r="E889" s="8"/>
      <c r="F889" s="12"/>
      <c r="G889" s="13"/>
      <c r="H889" s="13"/>
    </row>
    <row r="890" spans="1:8" s="16" customFormat="1" ht="12.95">
      <c r="A890" s="1"/>
      <c r="B890" s="1"/>
      <c r="C890" s="7"/>
      <c r="D890" s="8"/>
      <c r="E890" s="8"/>
      <c r="F890" s="12"/>
      <c r="G890" s="13"/>
      <c r="H890" s="13"/>
    </row>
    <row r="891" spans="1:8" s="16" customFormat="1" ht="12.95">
      <c r="A891" s="1"/>
      <c r="B891" s="1"/>
      <c r="C891" s="7"/>
      <c r="D891" s="8"/>
      <c r="E891" s="8"/>
      <c r="F891" s="12"/>
      <c r="G891" s="13"/>
      <c r="H891" s="13"/>
    </row>
    <row r="892" spans="1:8" s="16" customFormat="1" ht="12.95">
      <c r="A892" s="1"/>
      <c r="B892" s="1"/>
      <c r="C892" s="7"/>
      <c r="D892" s="8"/>
      <c r="E892" s="8"/>
      <c r="F892" s="12"/>
      <c r="G892" s="13"/>
      <c r="H892" s="13"/>
    </row>
    <row r="893" spans="1:8" s="16" customFormat="1" ht="12.95">
      <c r="A893" s="1"/>
      <c r="B893" s="1"/>
      <c r="C893" s="7"/>
      <c r="D893" s="8"/>
      <c r="E893" s="8"/>
      <c r="F893" s="12"/>
      <c r="G893" s="13"/>
      <c r="H893" s="13"/>
    </row>
    <row r="894" spans="1:8" s="16" customFormat="1" ht="12.95">
      <c r="A894" s="1"/>
      <c r="B894" s="1"/>
      <c r="C894" s="7"/>
      <c r="D894" s="8"/>
      <c r="E894" s="8"/>
      <c r="F894" s="12"/>
      <c r="G894" s="13"/>
      <c r="H894" s="13"/>
    </row>
    <row r="895" spans="1:8" s="16" customFormat="1" ht="12.95">
      <c r="A895" s="1"/>
      <c r="B895" s="1"/>
      <c r="C895" s="7"/>
      <c r="D895" s="8"/>
      <c r="E895" s="8"/>
      <c r="F895" s="12"/>
      <c r="G895" s="13"/>
      <c r="H895" s="13"/>
    </row>
    <row r="896" spans="1:8" s="16" customFormat="1" ht="12.95">
      <c r="A896" s="1"/>
      <c r="B896" s="1"/>
      <c r="C896" s="7"/>
      <c r="D896" s="8"/>
      <c r="E896" s="8"/>
      <c r="F896" s="12"/>
      <c r="G896" s="13"/>
      <c r="H896" s="13"/>
    </row>
    <row r="897" spans="1:8" s="16" customFormat="1" ht="12.95">
      <c r="A897" s="1"/>
      <c r="B897" s="1"/>
      <c r="C897" s="7"/>
      <c r="D897" s="8"/>
      <c r="E897" s="8"/>
      <c r="F897" s="12"/>
      <c r="G897" s="13"/>
      <c r="H897" s="13"/>
    </row>
    <row r="898" spans="1:8" s="16" customFormat="1" ht="12.95">
      <c r="A898" s="1"/>
      <c r="B898" s="1"/>
      <c r="C898" s="7"/>
      <c r="D898" s="8"/>
      <c r="E898" s="8"/>
      <c r="F898" s="12"/>
      <c r="G898" s="13"/>
      <c r="H898" s="13"/>
    </row>
    <row r="899" spans="1:8" s="16" customFormat="1" ht="12.95">
      <c r="A899" s="1"/>
      <c r="B899" s="1"/>
      <c r="C899" s="7"/>
      <c r="D899" s="8"/>
      <c r="E899" s="8"/>
      <c r="F899" s="12"/>
      <c r="G899" s="13"/>
      <c r="H899" s="13"/>
    </row>
    <row r="900" spans="1:8" s="16" customFormat="1" ht="12.95">
      <c r="A900" s="1"/>
      <c r="B900" s="1"/>
      <c r="C900" s="7"/>
      <c r="D900" s="8"/>
      <c r="E900" s="8"/>
      <c r="F900" s="12"/>
      <c r="G900" s="13"/>
      <c r="H900" s="13"/>
    </row>
    <row r="901" spans="1:8" s="16" customFormat="1" ht="12.95">
      <c r="A901" s="1"/>
      <c r="B901" s="1"/>
      <c r="C901" s="7"/>
      <c r="D901" s="8"/>
      <c r="E901" s="8"/>
      <c r="F901" s="12"/>
      <c r="G901" s="13"/>
      <c r="H901" s="13"/>
    </row>
    <row r="902" spans="1:8" s="16" customFormat="1" ht="12.95">
      <c r="A902" s="1"/>
      <c r="B902" s="1"/>
      <c r="C902" s="7"/>
      <c r="D902" s="8"/>
      <c r="E902" s="8"/>
      <c r="F902" s="12"/>
      <c r="G902" s="13"/>
      <c r="H902" s="13"/>
    </row>
    <row r="903" spans="1:8" s="16" customFormat="1" ht="12.95">
      <c r="A903" s="1"/>
      <c r="B903" s="1"/>
      <c r="C903" s="7"/>
      <c r="D903" s="8"/>
      <c r="E903" s="8"/>
      <c r="F903" s="12"/>
      <c r="G903" s="13"/>
      <c r="H903" s="13"/>
    </row>
    <row r="904" spans="1:8" s="16" customFormat="1" ht="12.95">
      <c r="A904" s="1"/>
      <c r="B904" s="1"/>
      <c r="C904" s="7"/>
      <c r="D904" s="8"/>
      <c r="E904" s="8"/>
      <c r="F904" s="12"/>
      <c r="G904" s="13"/>
      <c r="H904" s="13"/>
    </row>
    <row r="905" spans="1:8" s="16" customFormat="1" ht="12.95">
      <c r="A905" s="1"/>
      <c r="B905" s="1"/>
      <c r="C905" s="7"/>
      <c r="D905" s="8"/>
      <c r="E905" s="8"/>
      <c r="F905" s="12"/>
      <c r="G905" s="13"/>
      <c r="H905" s="13"/>
    </row>
    <row r="906" spans="1:8" s="16" customFormat="1" ht="12.95">
      <c r="A906" s="1"/>
      <c r="B906" s="1"/>
      <c r="C906" s="7"/>
      <c r="D906" s="8"/>
      <c r="E906" s="8"/>
      <c r="F906" s="12"/>
      <c r="G906" s="13"/>
      <c r="H906" s="13"/>
    </row>
    <row r="907" spans="1:8" s="16" customFormat="1" ht="12.95">
      <c r="A907" s="1"/>
      <c r="B907" s="1"/>
      <c r="C907" s="7"/>
      <c r="D907" s="8"/>
      <c r="E907" s="8"/>
      <c r="F907" s="12"/>
      <c r="G907" s="13"/>
      <c r="H907" s="13"/>
    </row>
    <row r="908" spans="1:8" s="16" customFormat="1" ht="12.95">
      <c r="A908" s="1"/>
      <c r="B908" s="1"/>
      <c r="C908" s="7"/>
      <c r="D908" s="8"/>
      <c r="E908" s="8"/>
      <c r="F908" s="12"/>
      <c r="G908" s="13"/>
      <c r="H908" s="13"/>
    </row>
    <row r="909" spans="1:8" s="16" customFormat="1" ht="12.95">
      <c r="A909" s="1"/>
      <c r="B909" s="1"/>
      <c r="C909" s="7"/>
      <c r="D909" s="8"/>
      <c r="E909" s="8"/>
      <c r="F909" s="12"/>
      <c r="G909" s="13"/>
      <c r="H909" s="13"/>
    </row>
    <row r="910" spans="1:8" s="16" customFormat="1" ht="12.95">
      <c r="A910" s="1"/>
      <c r="B910" s="1"/>
      <c r="C910" s="7"/>
      <c r="D910" s="8"/>
      <c r="E910" s="8"/>
      <c r="F910" s="12"/>
      <c r="G910" s="13"/>
      <c r="H910" s="13"/>
    </row>
    <row r="911" spans="1:8" s="16" customFormat="1" ht="12.95">
      <c r="A911" s="1"/>
      <c r="B911" s="1"/>
      <c r="C911" s="7"/>
      <c r="D911" s="8"/>
      <c r="E911" s="8"/>
      <c r="F911" s="12"/>
      <c r="G911" s="13"/>
      <c r="H911" s="13"/>
    </row>
    <row r="912" spans="1:8" s="16" customFormat="1" ht="12.95">
      <c r="A912" s="1"/>
      <c r="B912" s="1"/>
      <c r="C912" s="7"/>
      <c r="D912" s="8"/>
      <c r="E912" s="8"/>
      <c r="F912" s="12"/>
      <c r="G912" s="13"/>
      <c r="H912" s="13"/>
    </row>
    <row r="913" spans="1:8" s="16" customFormat="1" ht="12.95">
      <c r="A913" s="1"/>
      <c r="B913" s="1"/>
      <c r="C913" s="7"/>
      <c r="D913" s="8"/>
      <c r="E913" s="8"/>
      <c r="F913" s="12"/>
      <c r="G913" s="13"/>
      <c r="H913" s="13"/>
    </row>
    <row r="914" spans="1:8" s="16" customFormat="1" ht="12.95">
      <c r="A914" s="1"/>
      <c r="B914" s="1"/>
      <c r="C914" s="7"/>
      <c r="D914" s="8"/>
      <c r="E914" s="8"/>
      <c r="F914" s="12"/>
      <c r="G914" s="13"/>
      <c r="H914" s="13"/>
    </row>
    <row r="915" spans="1:8" s="16" customFormat="1" ht="12.95">
      <c r="A915" s="1"/>
      <c r="B915" s="1"/>
      <c r="C915" s="7"/>
      <c r="D915" s="8"/>
      <c r="E915" s="8"/>
      <c r="F915" s="12"/>
      <c r="G915" s="13"/>
      <c r="H915" s="13"/>
    </row>
    <row r="916" spans="1:8" s="16" customFormat="1" ht="12.95">
      <c r="A916" s="1"/>
      <c r="B916" s="1"/>
      <c r="C916" s="7"/>
      <c r="D916" s="8"/>
      <c r="E916" s="8"/>
      <c r="F916" s="12"/>
      <c r="G916" s="13"/>
      <c r="H916" s="13"/>
    </row>
    <row r="917" spans="1:8" s="16" customFormat="1" ht="12.95">
      <c r="A917" s="1"/>
      <c r="B917" s="1"/>
      <c r="C917" s="7"/>
      <c r="D917" s="8"/>
      <c r="E917" s="8"/>
      <c r="F917" s="12"/>
      <c r="G917" s="13"/>
      <c r="H917" s="13"/>
    </row>
    <row r="918" spans="1:8" s="16" customFormat="1" ht="12.95">
      <c r="A918" s="1"/>
      <c r="B918" s="1"/>
      <c r="C918" s="7"/>
      <c r="D918" s="8"/>
      <c r="E918" s="8"/>
      <c r="F918" s="12"/>
      <c r="G918" s="13"/>
      <c r="H918" s="13"/>
    </row>
    <row r="919" spans="1:8" s="16" customFormat="1" ht="12.95">
      <c r="A919" s="1"/>
      <c r="B919" s="1"/>
      <c r="C919" s="7"/>
      <c r="D919" s="8"/>
      <c r="E919" s="8"/>
      <c r="F919" s="12"/>
      <c r="G919" s="13"/>
      <c r="H919" s="13"/>
    </row>
    <row r="920" spans="1:8" s="16" customFormat="1" ht="12.95">
      <c r="A920" s="1"/>
      <c r="B920" s="1"/>
      <c r="C920" s="7"/>
      <c r="D920" s="8"/>
      <c r="E920" s="8"/>
      <c r="F920" s="12"/>
      <c r="G920" s="13"/>
      <c r="H920" s="13"/>
    </row>
    <row r="921" spans="1:8" s="16" customFormat="1" ht="12.95">
      <c r="A921" s="1"/>
      <c r="B921" s="1"/>
      <c r="C921" s="7"/>
      <c r="D921" s="8"/>
      <c r="E921" s="8"/>
      <c r="F921" s="12"/>
      <c r="G921" s="13"/>
      <c r="H921" s="13"/>
    </row>
    <row r="922" spans="1:8" s="16" customFormat="1" ht="12.95">
      <c r="A922" s="1"/>
      <c r="B922" s="1"/>
      <c r="C922" s="7"/>
      <c r="D922" s="8"/>
      <c r="E922" s="8"/>
      <c r="F922" s="12"/>
      <c r="G922" s="13"/>
      <c r="H922" s="13"/>
    </row>
    <row r="923" spans="1:8" s="16" customFormat="1" ht="12.95">
      <c r="A923" s="1"/>
      <c r="B923" s="1"/>
      <c r="C923" s="7"/>
      <c r="D923" s="8"/>
      <c r="E923" s="8"/>
      <c r="F923" s="12"/>
      <c r="G923" s="13"/>
      <c r="H923" s="13"/>
    </row>
    <row r="924" spans="1:8" s="16" customFormat="1" ht="12.95">
      <c r="A924" s="1"/>
      <c r="B924" s="1"/>
      <c r="C924" s="7"/>
      <c r="D924" s="8"/>
      <c r="E924" s="8"/>
      <c r="F924" s="12"/>
      <c r="G924" s="13"/>
      <c r="H924" s="13"/>
    </row>
    <row r="925" spans="1:8" s="16" customFormat="1" ht="12.95">
      <c r="A925" s="1"/>
      <c r="B925" s="1"/>
      <c r="C925" s="7"/>
      <c r="D925" s="8"/>
      <c r="E925" s="8"/>
      <c r="F925" s="12"/>
      <c r="G925" s="13"/>
      <c r="H925" s="13"/>
    </row>
    <row r="926" spans="1:8" s="16" customFormat="1" ht="12.95">
      <c r="A926" s="1"/>
      <c r="B926" s="1"/>
      <c r="C926" s="7"/>
      <c r="D926" s="8"/>
      <c r="E926" s="8"/>
      <c r="F926" s="12"/>
      <c r="G926" s="13"/>
      <c r="H926" s="13"/>
    </row>
    <row r="927" spans="1:8" s="16" customFormat="1" ht="12.95">
      <c r="A927" s="1"/>
      <c r="B927" s="1"/>
      <c r="C927" s="7"/>
      <c r="D927" s="8"/>
      <c r="E927" s="8"/>
      <c r="F927" s="12"/>
      <c r="G927" s="13"/>
      <c r="H927" s="13"/>
    </row>
    <row r="928" spans="1:8" s="16" customFormat="1" ht="12.95">
      <c r="A928" s="1"/>
      <c r="B928" s="1"/>
      <c r="C928" s="7"/>
      <c r="D928" s="8"/>
      <c r="E928" s="8"/>
      <c r="F928" s="12"/>
      <c r="G928" s="13"/>
      <c r="H928" s="13"/>
    </row>
    <row r="929" spans="1:8" s="16" customFormat="1" ht="12.95">
      <c r="A929" s="1"/>
      <c r="B929" s="1"/>
      <c r="C929" s="7"/>
      <c r="D929" s="8"/>
      <c r="E929" s="8"/>
      <c r="F929" s="12"/>
      <c r="G929" s="13"/>
      <c r="H929" s="13"/>
    </row>
    <row r="930" spans="1:8" s="16" customFormat="1" ht="12.95">
      <c r="A930" s="1"/>
      <c r="B930" s="1"/>
      <c r="C930" s="7"/>
      <c r="D930" s="8"/>
      <c r="E930" s="8"/>
      <c r="F930" s="12"/>
      <c r="G930" s="13"/>
      <c r="H930" s="13"/>
    </row>
    <row r="931" spans="1:8" s="16" customFormat="1" ht="12.95">
      <c r="A931" s="1"/>
      <c r="B931" s="1"/>
      <c r="C931" s="7"/>
      <c r="D931" s="8"/>
      <c r="E931" s="8"/>
      <c r="F931" s="12"/>
      <c r="G931" s="13"/>
      <c r="H931" s="13"/>
    </row>
    <row r="932" spans="1:8" s="16" customFormat="1" ht="12.95">
      <c r="A932" s="1"/>
      <c r="B932" s="1"/>
      <c r="C932" s="7"/>
      <c r="D932" s="8"/>
      <c r="E932" s="8"/>
      <c r="F932" s="12"/>
      <c r="G932" s="13"/>
      <c r="H932" s="13"/>
    </row>
    <row r="933" spans="1:8" s="16" customFormat="1" ht="12.95">
      <c r="A933" s="1"/>
      <c r="B933" s="1"/>
      <c r="C933" s="7"/>
      <c r="D933" s="8"/>
      <c r="E933" s="8"/>
      <c r="F933" s="12"/>
      <c r="G933" s="13"/>
      <c r="H933" s="13"/>
    </row>
    <row r="934" spans="1:8" s="16" customFormat="1" ht="12.95">
      <c r="A934" s="1"/>
      <c r="B934" s="1"/>
      <c r="C934" s="7"/>
      <c r="D934" s="8"/>
      <c r="E934" s="8"/>
      <c r="F934" s="12"/>
      <c r="G934" s="13"/>
      <c r="H934" s="13"/>
    </row>
    <row r="935" spans="1:8" s="16" customFormat="1" ht="12.95">
      <c r="A935" s="1"/>
      <c r="B935" s="1"/>
      <c r="C935" s="7"/>
      <c r="D935" s="8"/>
      <c r="E935" s="8"/>
      <c r="F935" s="12"/>
      <c r="G935" s="13"/>
      <c r="H935" s="13"/>
    </row>
    <row r="936" spans="1:8" s="16" customFormat="1" ht="12.95">
      <c r="A936" s="1"/>
      <c r="B936" s="1"/>
      <c r="C936" s="7"/>
      <c r="D936" s="8"/>
      <c r="E936" s="8"/>
      <c r="F936" s="12"/>
      <c r="G936" s="13"/>
      <c r="H936" s="13"/>
    </row>
    <row r="937" spans="1:8" s="16" customFormat="1" ht="12.95">
      <c r="A937" s="1"/>
      <c r="B937" s="1"/>
      <c r="C937" s="7"/>
      <c r="D937" s="8"/>
      <c r="E937" s="8"/>
      <c r="F937" s="12"/>
      <c r="G937" s="13"/>
      <c r="H937" s="13"/>
    </row>
    <row r="938" spans="1:8" s="16" customFormat="1" ht="12.95">
      <c r="A938" s="1"/>
      <c r="B938" s="1"/>
      <c r="C938" s="7"/>
      <c r="D938" s="8"/>
      <c r="E938" s="8"/>
      <c r="F938" s="12"/>
      <c r="G938" s="13"/>
      <c r="H938" s="13"/>
    </row>
    <row r="939" spans="1:8" s="16" customFormat="1" ht="12.95">
      <c r="A939" s="1"/>
      <c r="B939" s="1"/>
      <c r="C939" s="7"/>
      <c r="D939" s="8"/>
      <c r="E939" s="8"/>
      <c r="F939" s="12"/>
      <c r="G939" s="13"/>
      <c r="H939" s="13"/>
    </row>
    <row r="940" spans="1:8" s="16" customFormat="1" ht="12.95">
      <c r="A940" s="1"/>
      <c r="B940" s="1"/>
      <c r="C940" s="7"/>
      <c r="D940" s="8"/>
      <c r="E940" s="8"/>
      <c r="F940" s="12"/>
      <c r="G940" s="13"/>
      <c r="H940" s="13"/>
    </row>
    <row r="941" spans="1:8" s="16" customFormat="1" ht="12.95">
      <c r="A941" s="1"/>
      <c r="B941" s="1"/>
      <c r="C941" s="7"/>
      <c r="D941" s="8"/>
      <c r="E941" s="8"/>
      <c r="F941" s="12"/>
      <c r="G941" s="13"/>
      <c r="H941" s="13"/>
    </row>
    <row r="942" spans="1:8" s="16" customFormat="1" ht="12.95">
      <c r="A942" s="1"/>
      <c r="B942" s="1"/>
      <c r="C942" s="7"/>
      <c r="D942" s="8"/>
      <c r="E942" s="8"/>
      <c r="F942" s="12"/>
      <c r="G942" s="13"/>
      <c r="H942" s="13"/>
    </row>
    <row r="943" spans="1:8" s="16" customFormat="1" ht="12.95">
      <c r="A943" s="1"/>
      <c r="B943" s="1"/>
      <c r="C943" s="7"/>
      <c r="D943" s="8"/>
      <c r="E943" s="8"/>
      <c r="F943" s="12"/>
      <c r="G943" s="13"/>
      <c r="H943" s="13"/>
    </row>
    <row r="944" spans="1:8" s="16" customFormat="1" ht="12.95">
      <c r="A944" s="1"/>
      <c r="B944" s="1"/>
      <c r="C944" s="7"/>
      <c r="D944" s="8"/>
      <c r="E944" s="8"/>
      <c r="F944" s="12"/>
      <c r="G944" s="13"/>
      <c r="H944" s="13"/>
    </row>
    <row r="945" spans="1:8" s="16" customFormat="1" ht="12.95">
      <c r="A945" s="1"/>
      <c r="B945" s="1"/>
      <c r="C945" s="7"/>
      <c r="D945" s="8"/>
      <c r="E945" s="8"/>
      <c r="F945" s="12"/>
      <c r="G945" s="13"/>
      <c r="H945" s="13"/>
    </row>
    <row r="946" spans="1:8" s="16" customFormat="1" ht="12.95">
      <c r="A946" s="1"/>
      <c r="B946" s="1"/>
      <c r="C946" s="7"/>
      <c r="D946" s="8"/>
      <c r="E946" s="8"/>
      <c r="F946" s="12"/>
      <c r="G946" s="13"/>
      <c r="H946" s="13"/>
    </row>
    <row r="947" spans="1:8" s="16" customFormat="1" ht="12.95">
      <c r="A947" s="1"/>
      <c r="B947" s="1"/>
      <c r="C947" s="7"/>
      <c r="D947" s="8"/>
      <c r="E947" s="8"/>
      <c r="F947" s="12"/>
      <c r="G947" s="13"/>
      <c r="H947" s="13"/>
    </row>
    <row r="948" spans="1:8" s="16" customFormat="1" ht="12.95">
      <c r="A948" s="1"/>
      <c r="B948" s="1"/>
      <c r="C948" s="7"/>
      <c r="D948" s="8"/>
      <c r="E948" s="8"/>
      <c r="F948" s="12"/>
      <c r="G948" s="13"/>
      <c r="H948" s="13"/>
    </row>
    <row r="949" spans="1:8" s="16" customFormat="1" ht="12.95">
      <c r="A949" s="1"/>
      <c r="B949" s="1"/>
      <c r="C949" s="7"/>
      <c r="D949" s="8"/>
      <c r="E949" s="8"/>
      <c r="F949" s="12"/>
      <c r="G949" s="13"/>
      <c r="H949" s="13"/>
    </row>
    <row r="950" spans="1:8" s="16" customFormat="1" ht="12.95">
      <c r="A950" s="1"/>
      <c r="B950" s="1"/>
      <c r="C950" s="7"/>
      <c r="D950" s="8"/>
      <c r="E950" s="8"/>
      <c r="F950" s="12"/>
      <c r="G950" s="13"/>
      <c r="H950" s="13"/>
    </row>
    <row r="951" spans="1:8" s="16" customFormat="1" ht="12.95">
      <c r="A951" s="1"/>
      <c r="B951" s="1"/>
      <c r="C951" s="7"/>
      <c r="D951" s="8"/>
      <c r="E951" s="8"/>
      <c r="F951" s="12"/>
      <c r="G951" s="13"/>
      <c r="H951" s="13"/>
    </row>
    <row r="952" spans="1:8" s="16" customFormat="1" ht="12.95">
      <c r="A952" s="1"/>
      <c r="B952" s="1"/>
      <c r="C952" s="7"/>
      <c r="D952" s="8"/>
      <c r="E952" s="8"/>
      <c r="F952" s="12"/>
      <c r="G952" s="13"/>
      <c r="H952" s="13"/>
    </row>
    <row r="953" spans="1:8" s="16" customFormat="1" ht="12.95">
      <c r="A953" s="1"/>
      <c r="B953" s="1"/>
      <c r="C953" s="7"/>
      <c r="D953" s="8"/>
      <c r="E953" s="8"/>
      <c r="F953" s="12"/>
      <c r="G953" s="13"/>
      <c r="H953" s="13"/>
    </row>
    <row r="954" spans="1:8" s="16" customFormat="1" ht="12.95">
      <c r="A954" s="1"/>
      <c r="B954" s="1"/>
      <c r="C954" s="7"/>
      <c r="D954" s="8"/>
      <c r="E954" s="8"/>
      <c r="F954" s="12"/>
      <c r="G954" s="13"/>
      <c r="H954" s="13"/>
    </row>
    <row r="955" spans="1:8" s="16" customFormat="1" ht="12.95">
      <c r="A955" s="1"/>
      <c r="B955" s="1"/>
      <c r="C955" s="7"/>
      <c r="D955" s="8"/>
      <c r="E955" s="8"/>
      <c r="F955" s="12"/>
      <c r="G955" s="13"/>
      <c r="H955" s="13"/>
    </row>
    <row r="956" spans="1:8" s="16" customFormat="1" ht="12.95">
      <c r="A956" s="1"/>
      <c r="B956" s="1"/>
      <c r="C956" s="7"/>
      <c r="D956" s="8"/>
      <c r="E956" s="8"/>
      <c r="F956" s="12"/>
      <c r="G956" s="13"/>
      <c r="H956" s="13"/>
    </row>
    <row r="957" spans="1:8" s="16" customFormat="1" ht="12.95">
      <c r="A957" s="1"/>
      <c r="B957" s="1"/>
      <c r="C957" s="7"/>
      <c r="D957" s="8"/>
      <c r="E957" s="8"/>
      <c r="F957" s="12"/>
      <c r="G957" s="13"/>
      <c r="H957" s="13"/>
    </row>
    <row r="958" spans="1:8" s="16" customFormat="1" ht="12.95">
      <c r="A958" s="1"/>
      <c r="B958" s="1"/>
      <c r="C958" s="7"/>
      <c r="D958" s="8"/>
      <c r="E958" s="8"/>
      <c r="F958" s="12"/>
      <c r="G958" s="13"/>
      <c r="H958" s="13"/>
    </row>
    <row r="959" spans="1:8" s="16" customFormat="1" ht="12.95">
      <c r="A959" s="1"/>
      <c r="B959" s="1"/>
      <c r="C959" s="7"/>
      <c r="D959" s="8"/>
      <c r="E959" s="8"/>
      <c r="F959" s="12"/>
      <c r="G959" s="13"/>
      <c r="H959" s="13"/>
    </row>
    <row r="960" spans="1:8" s="16" customFormat="1" ht="12.95">
      <c r="A960" s="1"/>
      <c r="B960" s="1"/>
      <c r="C960" s="7"/>
      <c r="D960" s="8"/>
      <c r="E960" s="8"/>
      <c r="F960" s="12"/>
      <c r="G960" s="13"/>
      <c r="H960" s="13"/>
    </row>
    <row r="961" spans="1:8" s="16" customFormat="1" ht="12.95">
      <c r="A961" s="1"/>
      <c r="B961" s="1"/>
      <c r="C961" s="7"/>
      <c r="D961" s="8"/>
      <c r="E961" s="8"/>
      <c r="F961" s="12"/>
      <c r="G961" s="13"/>
      <c r="H961" s="13"/>
    </row>
    <row r="962" spans="1:8" s="16" customFormat="1" ht="12.95">
      <c r="A962" s="1"/>
      <c r="B962" s="1"/>
      <c r="C962" s="7"/>
      <c r="D962" s="8"/>
      <c r="E962" s="8"/>
      <c r="F962" s="12"/>
      <c r="G962" s="13"/>
      <c r="H962" s="13"/>
    </row>
    <row r="963" spans="1:8" s="16" customFormat="1" ht="12.95">
      <c r="A963" s="1"/>
      <c r="B963" s="1"/>
      <c r="C963" s="7"/>
      <c r="D963" s="8"/>
      <c r="E963" s="8"/>
      <c r="F963" s="12"/>
      <c r="G963" s="13"/>
      <c r="H963" s="13"/>
    </row>
    <row r="964" spans="1:8" s="16" customFormat="1" ht="12.95">
      <c r="A964" s="1"/>
      <c r="B964" s="1"/>
      <c r="C964" s="7"/>
      <c r="D964" s="8"/>
      <c r="E964" s="8"/>
      <c r="F964" s="12"/>
      <c r="G964" s="13"/>
      <c r="H964" s="13"/>
    </row>
    <row r="965" spans="1:8" s="16" customFormat="1" ht="12.95">
      <c r="A965" s="1"/>
      <c r="B965" s="1"/>
      <c r="C965" s="7"/>
      <c r="D965" s="8"/>
      <c r="E965" s="8"/>
      <c r="F965" s="12"/>
      <c r="G965" s="13"/>
      <c r="H965" s="13"/>
    </row>
    <row r="966" spans="1:8" s="16" customFormat="1" ht="12.95">
      <c r="A966" s="1"/>
      <c r="B966" s="1"/>
      <c r="C966" s="7"/>
      <c r="D966" s="8"/>
      <c r="E966" s="8"/>
      <c r="F966" s="12"/>
      <c r="G966" s="13"/>
      <c r="H966" s="13"/>
    </row>
    <row r="967" spans="1:8" s="16" customFormat="1" ht="12.95">
      <c r="A967" s="1"/>
      <c r="B967" s="1"/>
      <c r="C967" s="7"/>
      <c r="D967" s="8"/>
      <c r="E967" s="8"/>
      <c r="F967" s="12"/>
      <c r="G967" s="13"/>
      <c r="H967" s="13"/>
    </row>
    <row r="968" spans="1:8" s="16" customFormat="1" ht="12.95">
      <c r="A968" s="1"/>
      <c r="B968" s="1"/>
      <c r="C968" s="7"/>
      <c r="D968" s="8"/>
      <c r="E968" s="8"/>
      <c r="F968" s="12"/>
      <c r="G968" s="13"/>
      <c r="H968" s="13"/>
    </row>
    <row r="969" spans="1:8" s="16" customFormat="1" ht="12.95">
      <c r="A969" s="1"/>
      <c r="B969" s="1"/>
      <c r="C969" s="7"/>
      <c r="D969" s="8"/>
      <c r="E969" s="8"/>
      <c r="F969" s="12"/>
      <c r="G969" s="13"/>
      <c r="H969" s="13"/>
    </row>
    <row r="970" spans="1:8" s="16" customFormat="1" ht="12.95">
      <c r="A970" s="1"/>
      <c r="B970" s="1"/>
      <c r="C970" s="7"/>
      <c r="D970" s="8"/>
      <c r="E970" s="8"/>
      <c r="F970" s="12"/>
      <c r="G970" s="13"/>
      <c r="H970" s="13"/>
    </row>
    <row r="971" spans="1:8" s="16" customFormat="1" ht="12.95">
      <c r="A971" s="1"/>
      <c r="B971" s="1"/>
      <c r="C971" s="7"/>
      <c r="D971" s="8"/>
      <c r="E971" s="8"/>
      <c r="F971" s="12"/>
      <c r="G971" s="13"/>
      <c r="H971" s="13"/>
    </row>
    <row r="972" spans="1:8" s="16" customFormat="1" ht="12.95">
      <c r="A972" s="1"/>
      <c r="B972" s="1"/>
      <c r="C972" s="7"/>
      <c r="D972" s="8"/>
      <c r="E972" s="8"/>
      <c r="F972" s="12"/>
      <c r="G972" s="13"/>
      <c r="H972" s="13"/>
    </row>
    <row r="973" spans="1:8" s="16" customFormat="1" ht="12.95">
      <c r="A973" s="1"/>
      <c r="B973" s="1"/>
      <c r="C973" s="7"/>
      <c r="D973" s="8"/>
      <c r="E973" s="8"/>
      <c r="F973" s="12"/>
      <c r="G973" s="13"/>
      <c r="H973" s="13"/>
    </row>
    <row r="974" spans="1:8" s="16" customFormat="1" ht="12.95">
      <c r="A974" s="1"/>
      <c r="B974" s="1"/>
      <c r="C974" s="7"/>
      <c r="D974" s="8"/>
      <c r="E974" s="8"/>
      <c r="F974" s="12"/>
      <c r="G974" s="13"/>
      <c r="H974" s="13"/>
    </row>
    <row r="975" spans="1:8" s="16" customFormat="1" ht="12.95">
      <c r="A975" s="1"/>
      <c r="B975" s="1"/>
      <c r="C975" s="7"/>
      <c r="D975" s="8"/>
      <c r="E975" s="8"/>
      <c r="F975" s="12"/>
      <c r="G975" s="13"/>
      <c r="H975" s="13"/>
    </row>
    <row r="976" spans="1:8" s="16" customFormat="1" ht="12.95">
      <c r="A976" s="1"/>
      <c r="B976" s="1"/>
      <c r="C976" s="7"/>
      <c r="D976" s="8"/>
      <c r="E976" s="8"/>
      <c r="F976" s="12"/>
      <c r="G976" s="13"/>
      <c r="H976" s="13"/>
    </row>
    <row r="977" spans="1:8" s="16" customFormat="1" ht="12.95">
      <c r="A977" s="1"/>
      <c r="B977" s="1"/>
      <c r="C977" s="7"/>
      <c r="D977" s="8"/>
      <c r="E977" s="8"/>
      <c r="F977" s="12"/>
      <c r="G977" s="13"/>
      <c r="H977" s="13"/>
    </row>
    <row r="978" spans="1:8" s="16" customFormat="1" ht="12.95">
      <c r="A978" s="1"/>
      <c r="B978" s="1"/>
      <c r="C978" s="7"/>
      <c r="D978" s="8"/>
      <c r="E978" s="8"/>
      <c r="F978" s="12"/>
      <c r="G978" s="13"/>
      <c r="H978" s="13"/>
    </row>
    <row r="979" spans="1:8" s="16" customFormat="1" ht="12.95">
      <c r="A979" s="1"/>
      <c r="B979" s="1"/>
      <c r="C979" s="7"/>
      <c r="D979" s="8"/>
      <c r="E979" s="8"/>
      <c r="F979" s="12"/>
      <c r="G979" s="13"/>
      <c r="H979" s="13"/>
    </row>
    <row r="980" spans="1:8" s="16" customFormat="1" ht="12.95">
      <c r="A980" s="1"/>
      <c r="B980" s="1"/>
      <c r="C980" s="7"/>
      <c r="D980" s="8"/>
      <c r="E980" s="8"/>
      <c r="F980" s="12"/>
      <c r="G980" s="13"/>
      <c r="H980" s="13"/>
    </row>
    <row r="981" spans="1:8" s="16" customFormat="1" ht="12.95">
      <c r="A981" s="1"/>
      <c r="B981" s="1"/>
      <c r="C981" s="7"/>
      <c r="D981" s="8"/>
      <c r="E981" s="8"/>
      <c r="F981" s="12"/>
      <c r="G981" s="13"/>
      <c r="H981" s="13"/>
    </row>
    <row r="982" spans="1:8" s="16" customFormat="1" ht="12.95">
      <c r="A982" s="1"/>
      <c r="B982" s="1"/>
      <c r="C982" s="7"/>
      <c r="D982" s="8"/>
      <c r="E982" s="8"/>
      <c r="F982" s="12"/>
      <c r="G982" s="13"/>
      <c r="H982" s="13"/>
    </row>
    <row r="983" spans="1:8" s="16" customFormat="1" ht="12.95">
      <c r="A983" s="1"/>
      <c r="B983" s="1"/>
      <c r="C983" s="7"/>
      <c r="D983" s="8"/>
      <c r="E983" s="8"/>
      <c r="F983" s="12"/>
      <c r="G983" s="13"/>
      <c r="H983" s="13"/>
    </row>
    <row r="984" spans="1:8" s="16" customFormat="1" ht="12.95">
      <c r="A984" s="1"/>
      <c r="B984" s="1"/>
      <c r="C984" s="7"/>
      <c r="D984" s="8"/>
      <c r="E984" s="8"/>
      <c r="F984" s="12"/>
      <c r="G984" s="13"/>
      <c r="H984" s="13"/>
    </row>
    <row r="985" spans="1:8" s="16" customFormat="1" ht="12.95">
      <c r="A985" s="1"/>
      <c r="B985" s="1"/>
      <c r="C985" s="7"/>
      <c r="D985" s="8"/>
      <c r="E985" s="8"/>
      <c r="F985" s="12"/>
      <c r="G985" s="13"/>
      <c r="H985" s="13"/>
    </row>
    <row r="986" spans="1:8" s="16" customFormat="1" ht="12.95">
      <c r="A986" s="1"/>
      <c r="B986" s="1"/>
      <c r="C986" s="7"/>
      <c r="D986" s="8"/>
      <c r="E986" s="8"/>
      <c r="F986" s="12"/>
      <c r="G986" s="13"/>
      <c r="H986" s="13"/>
    </row>
    <row r="987" spans="1:8" s="16" customFormat="1" ht="12.95">
      <c r="A987" s="1"/>
      <c r="B987" s="1"/>
      <c r="C987" s="7"/>
      <c r="D987" s="8"/>
      <c r="E987" s="8"/>
      <c r="F987" s="12"/>
      <c r="G987" s="13"/>
      <c r="H987" s="13"/>
    </row>
    <row r="988" spans="1:8" s="16" customFormat="1" ht="12.95">
      <c r="A988" s="1"/>
      <c r="B988" s="1"/>
      <c r="C988" s="7"/>
      <c r="D988" s="8"/>
      <c r="E988" s="8"/>
      <c r="F988" s="12"/>
      <c r="G988" s="13"/>
      <c r="H988" s="13"/>
    </row>
    <row r="989" spans="1:8" s="16" customFormat="1" ht="12.95">
      <c r="A989" s="1"/>
      <c r="B989" s="1"/>
      <c r="C989" s="7"/>
      <c r="D989" s="8"/>
      <c r="E989" s="8"/>
      <c r="F989" s="12"/>
      <c r="G989" s="13"/>
      <c r="H989" s="13"/>
    </row>
    <row r="990" spans="1:8" s="16" customFormat="1" ht="12.95">
      <c r="A990" s="1"/>
      <c r="B990" s="1"/>
      <c r="C990" s="7"/>
      <c r="D990" s="8"/>
      <c r="E990" s="8"/>
      <c r="F990" s="12"/>
      <c r="G990" s="13"/>
      <c r="H990" s="13"/>
    </row>
    <row r="991" spans="1:8" s="16" customFormat="1" ht="12.95">
      <c r="A991" s="1"/>
      <c r="B991" s="1"/>
      <c r="C991" s="7"/>
      <c r="D991" s="8"/>
      <c r="E991" s="8"/>
      <c r="F991" s="12"/>
      <c r="G991" s="13"/>
      <c r="H991" s="13"/>
    </row>
    <row r="992" spans="1:8" s="16" customFormat="1" ht="12.95">
      <c r="A992" s="1"/>
      <c r="B992" s="1"/>
      <c r="C992" s="7"/>
      <c r="D992" s="8"/>
      <c r="E992" s="8"/>
      <c r="F992" s="12"/>
      <c r="G992" s="13"/>
      <c r="H992" s="13"/>
    </row>
    <row r="993" spans="1:8" s="16" customFormat="1" ht="12.95">
      <c r="A993" s="1"/>
      <c r="B993" s="1"/>
      <c r="C993" s="7"/>
      <c r="D993" s="8"/>
      <c r="E993" s="8"/>
      <c r="F993" s="12"/>
      <c r="G993" s="13"/>
      <c r="H993" s="13"/>
    </row>
    <row r="994" spans="1:8" s="16" customFormat="1" ht="12.95">
      <c r="A994" s="1"/>
      <c r="B994" s="1"/>
      <c r="C994" s="7"/>
      <c r="D994" s="8"/>
      <c r="E994" s="8"/>
      <c r="F994" s="12"/>
      <c r="G994" s="13"/>
      <c r="H994" s="13"/>
    </row>
    <row r="995" spans="1:8" s="16" customFormat="1" ht="12.95">
      <c r="A995" s="1"/>
      <c r="B995" s="1"/>
      <c r="C995" s="7"/>
      <c r="D995" s="8"/>
      <c r="E995" s="8"/>
      <c r="F995" s="12"/>
      <c r="G995" s="13"/>
      <c r="H995" s="13"/>
    </row>
    <row r="996" spans="1:8" s="16" customFormat="1" ht="12.95">
      <c r="A996" s="1"/>
      <c r="B996" s="1"/>
      <c r="C996" s="7"/>
      <c r="D996" s="8"/>
      <c r="E996" s="8"/>
      <c r="F996" s="12"/>
      <c r="G996" s="13"/>
      <c r="H996" s="13"/>
    </row>
    <row r="997" spans="1:8" s="16" customFormat="1" ht="12.95">
      <c r="A997" s="1"/>
      <c r="B997" s="1"/>
      <c r="C997" s="7"/>
      <c r="D997" s="8"/>
      <c r="E997" s="8"/>
      <c r="F997" s="12"/>
      <c r="G997" s="13"/>
      <c r="H997" s="13"/>
    </row>
    <row r="998" spans="1:8" s="16" customFormat="1" ht="12.95">
      <c r="A998" s="1"/>
      <c r="B998" s="1"/>
      <c r="C998" s="7"/>
      <c r="D998" s="8"/>
      <c r="E998" s="8"/>
      <c r="F998" s="12"/>
      <c r="G998" s="13"/>
      <c r="H998" s="13"/>
    </row>
    <row r="999" spans="1:8" s="16" customFormat="1" ht="12.95">
      <c r="A999" s="1"/>
      <c r="B999" s="1"/>
      <c r="C999" s="7"/>
      <c r="D999" s="8"/>
      <c r="E999" s="8"/>
      <c r="F999" s="12"/>
      <c r="G999" s="13"/>
      <c r="H999" s="13"/>
    </row>
    <row r="1000" spans="1:8" s="16" customFormat="1" ht="12.95">
      <c r="A1000" s="1"/>
      <c r="B1000" s="1"/>
      <c r="C1000" s="7"/>
      <c r="D1000" s="8"/>
      <c r="E1000" s="8"/>
      <c r="F1000" s="12"/>
      <c r="G1000" s="13"/>
      <c r="H1000" s="13"/>
    </row>
    <row r="1001" spans="1:8" s="16" customFormat="1" ht="12.95">
      <c r="A1001" s="1"/>
      <c r="B1001" s="1"/>
      <c r="C1001" s="7"/>
      <c r="D1001" s="8"/>
      <c r="E1001" s="8"/>
      <c r="F1001" s="12"/>
      <c r="G1001" s="13"/>
      <c r="H1001" s="13"/>
    </row>
    <row r="1002" spans="1:8" s="16" customFormat="1" ht="12.95">
      <c r="A1002" s="1"/>
      <c r="B1002" s="1"/>
      <c r="C1002" s="7"/>
      <c r="D1002" s="8"/>
      <c r="E1002" s="8"/>
      <c r="F1002" s="12"/>
      <c r="G1002" s="13"/>
      <c r="H1002" s="13"/>
    </row>
    <row r="1003" spans="1:8" s="16" customFormat="1" ht="12.95">
      <c r="A1003" s="1"/>
      <c r="B1003" s="1"/>
      <c r="C1003" s="7"/>
      <c r="D1003" s="8"/>
      <c r="E1003" s="8"/>
      <c r="F1003" s="12"/>
      <c r="G1003" s="13"/>
      <c r="H1003" s="13"/>
    </row>
    <row r="1004" spans="1:8" s="16" customFormat="1" ht="12.95">
      <c r="A1004" s="1"/>
      <c r="B1004" s="1"/>
      <c r="C1004" s="7"/>
      <c r="D1004" s="8"/>
      <c r="E1004" s="8"/>
      <c r="F1004" s="12"/>
      <c r="G1004" s="13"/>
      <c r="H1004" s="13"/>
    </row>
    <row r="1005" spans="1:8" s="16" customFormat="1" ht="12.95">
      <c r="A1005" s="1"/>
      <c r="B1005" s="1"/>
      <c r="C1005" s="7"/>
      <c r="D1005" s="8"/>
      <c r="E1005" s="8"/>
      <c r="F1005" s="12"/>
      <c r="G1005" s="13"/>
      <c r="H1005" s="13"/>
    </row>
    <row r="1006" spans="1:8" s="16" customFormat="1" ht="12.95">
      <c r="A1006" s="1"/>
      <c r="B1006" s="1"/>
      <c r="C1006" s="7"/>
      <c r="D1006" s="8"/>
      <c r="E1006" s="8"/>
      <c r="F1006" s="12"/>
      <c r="G1006" s="13"/>
      <c r="H1006" s="13"/>
    </row>
    <row r="1007" spans="1:8" s="16" customFormat="1" ht="12.95">
      <c r="A1007" s="1"/>
      <c r="B1007" s="1"/>
      <c r="C1007" s="7"/>
      <c r="D1007" s="8"/>
      <c r="E1007" s="8"/>
      <c r="F1007" s="12"/>
      <c r="G1007" s="13"/>
      <c r="H1007" s="13"/>
    </row>
    <row r="1008" spans="1:8" s="16" customFormat="1" ht="12.95">
      <c r="A1008" s="1"/>
      <c r="B1008" s="1"/>
      <c r="C1008" s="7"/>
      <c r="D1008" s="8"/>
      <c r="E1008" s="8"/>
      <c r="F1008" s="12"/>
      <c r="G1008" s="13"/>
      <c r="H1008" s="13"/>
    </row>
    <row r="1009" spans="1:8" s="16" customFormat="1" ht="12.95">
      <c r="A1009" s="1"/>
      <c r="B1009" s="1"/>
      <c r="C1009" s="7"/>
      <c r="D1009" s="8"/>
      <c r="E1009" s="8"/>
      <c r="F1009" s="12"/>
      <c r="G1009" s="13"/>
      <c r="H1009" s="13"/>
    </row>
    <row r="1010" spans="1:8" s="16" customFormat="1" ht="12.95">
      <c r="A1010" s="1"/>
      <c r="B1010" s="1"/>
      <c r="C1010" s="7"/>
      <c r="D1010" s="8"/>
      <c r="E1010" s="8"/>
      <c r="F1010" s="12"/>
      <c r="G1010" s="13"/>
      <c r="H1010" s="13"/>
    </row>
    <row r="1011" spans="1:8" s="16" customFormat="1" ht="12.95">
      <c r="A1011" s="1"/>
      <c r="B1011" s="1"/>
      <c r="C1011" s="7"/>
      <c r="D1011" s="8"/>
      <c r="E1011" s="8"/>
      <c r="F1011" s="12"/>
      <c r="G1011" s="13"/>
      <c r="H1011" s="13"/>
    </row>
    <row r="1012" spans="1:8" s="16" customFormat="1" ht="12.95">
      <c r="A1012" s="1"/>
      <c r="B1012" s="1"/>
      <c r="C1012" s="7"/>
      <c r="D1012" s="8"/>
      <c r="E1012" s="8"/>
      <c r="F1012" s="12"/>
      <c r="G1012" s="13"/>
      <c r="H1012" s="13"/>
    </row>
    <row r="1013" spans="1:8" s="16" customFormat="1" ht="12.95">
      <c r="A1013" s="1"/>
      <c r="B1013" s="1"/>
      <c r="C1013" s="7"/>
      <c r="D1013" s="8"/>
      <c r="E1013" s="8"/>
      <c r="F1013" s="12"/>
      <c r="G1013" s="13"/>
      <c r="H1013" s="13"/>
    </row>
    <row r="1014" spans="1:8" s="16" customFormat="1" ht="12.95">
      <c r="A1014" s="1"/>
      <c r="B1014" s="1"/>
      <c r="C1014" s="7"/>
      <c r="D1014" s="8"/>
      <c r="E1014" s="8"/>
      <c r="F1014" s="12"/>
      <c r="G1014" s="13"/>
      <c r="H1014" s="13"/>
    </row>
    <row r="1015" spans="1:8" s="16" customFormat="1" ht="12.95">
      <c r="A1015" s="1"/>
      <c r="B1015" s="1"/>
      <c r="C1015" s="7"/>
      <c r="D1015" s="8"/>
      <c r="E1015" s="8"/>
      <c r="F1015" s="12"/>
      <c r="G1015" s="13"/>
      <c r="H1015" s="13"/>
    </row>
    <row r="1016" spans="1:8" s="16" customFormat="1" ht="12.95">
      <c r="A1016" s="1"/>
      <c r="B1016" s="1"/>
      <c r="C1016" s="7"/>
      <c r="D1016" s="8"/>
      <c r="E1016" s="8"/>
      <c r="F1016" s="12"/>
      <c r="G1016" s="13"/>
      <c r="H1016" s="13"/>
    </row>
    <row r="1017" spans="1:8" s="16" customFormat="1" ht="12.95">
      <c r="A1017" s="1"/>
      <c r="B1017" s="1"/>
      <c r="C1017" s="7"/>
      <c r="D1017" s="8"/>
      <c r="E1017" s="8"/>
      <c r="F1017" s="12"/>
      <c r="G1017" s="13"/>
      <c r="H1017" s="13"/>
    </row>
    <row r="1018" spans="1:8" s="16" customFormat="1" ht="12.95">
      <c r="A1018" s="1"/>
      <c r="B1018" s="1"/>
      <c r="C1018" s="7"/>
      <c r="D1018" s="8"/>
      <c r="E1018" s="8"/>
      <c r="F1018" s="12"/>
      <c r="G1018" s="13"/>
      <c r="H1018" s="13"/>
    </row>
    <row r="1019" spans="1:8" s="16" customFormat="1" ht="12.95">
      <c r="A1019" s="1"/>
      <c r="B1019" s="1"/>
      <c r="C1019" s="7"/>
      <c r="D1019" s="8"/>
      <c r="E1019" s="8"/>
      <c r="F1019" s="12"/>
      <c r="G1019" s="13"/>
      <c r="H1019" s="13"/>
    </row>
    <row r="1020" spans="1:8" s="16" customFormat="1" ht="12.95">
      <c r="A1020" s="1"/>
      <c r="B1020" s="1"/>
      <c r="C1020" s="7"/>
      <c r="D1020" s="8"/>
      <c r="E1020" s="8"/>
      <c r="F1020" s="12"/>
      <c r="G1020" s="13"/>
      <c r="H1020" s="13"/>
    </row>
    <row r="1021" spans="1:8" s="16" customFormat="1" ht="12.95">
      <c r="A1021" s="1"/>
      <c r="B1021" s="1"/>
      <c r="C1021" s="7"/>
      <c r="D1021" s="8"/>
      <c r="E1021" s="8"/>
      <c r="F1021" s="12"/>
      <c r="G1021" s="13"/>
      <c r="H1021" s="13"/>
    </row>
    <row r="1022" spans="1:8" s="16" customFormat="1" ht="12.95">
      <c r="A1022" s="1"/>
      <c r="B1022" s="1"/>
      <c r="C1022" s="7"/>
      <c r="D1022" s="8"/>
      <c r="E1022" s="8"/>
      <c r="F1022" s="12"/>
      <c r="G1022" s="13"/>
      <c r="H1022" s="13"/>
    </row>
    <row r="1023" spans="1:8" s="16" customFormat="1" ht="12.95">
      <c r="A1023" s="1"/>
      <c r="B1023" s="1"/>
      <c r="C1023" s="7"/>
      <c r="D1023" s="8"/>
      <c r="E1023" s="8"/>
      <c r="F1023" s="12"/>
      <c r="G1023" s="13"/>
      <c r="H1023" s="13"/>
    </row>
    <row r="1024" spans="1:8" s="16" customFormat="1" ht="12.95">
      <c r="A1024" s="1"/>
      <c r="B1024" s="1"/>
      <c r="C1024" s="7"/>
      <c r="D1024" s="8"/>
      <c r="E1024" s="8"/>
      <c r="F1024" s="12"/>
      <c r="G1024" s="13"/>
      <c r="H1024" s="13"/>
    </row>
    <row r="1025" spans="1:8" s="16" customFormat="1" ht="12.95">
      <c r="A1025" s="1"/>
      <c r="B1025" s="1"/>
      <c r="C1025" s="7"/>
      <c r="D1025" s="8"/>
      <c r="E1025" s="8"/>
      <c r="F1025" s="12"/>
      <c r="G1025" s="13"/>
      <c r="H1025" s="13"/>
    </row>
    <row r="1026" spans="1:8" s="16" customFormat="1" ht="12.95">
      <c r="A1026" s="1"/>
      <c r="B1026" s="1"/>
      <c r="C1026" s="7"/>
      <c r="D1026" s="8"/>
      <c r="E1026" s="8"/>
      <c r="F1026" s="12"/>
      <c r="G1026" s="13"/>
      <c r="H1026" s="13"/>
    </row>
    <row r="1027" spans="1:8" s="16" customFormat="1" ht="12.95">
      <c r="A1027" s="1"/>
      <c r="B1027" s="1"/>
      <c r="C1027" s="7"/>
      <c r="D1027" s="8"/>
      <c r="E1027" s="8"/>
      <c r="F1027" s="12"/>
      <c r="G1027" s="13"/>
      <c r="H1027" s="13"/>
    </row>
    <row r="1028" spans="1:8" s="16" customFormat="1" ht="12.95">
      <c r="A1028" s="1"/>
      <c r="B1028" s="1"/>
      <c r="C1028" s="7"/>
      <c r="D1028" s="8"/>
      <c r="E1028" s="8"/>
      <c r="F1028" s="12"/>
      <c r="G1028" s="13"/>
      <c r="H1028" s="13"/>
    </row>
    <row r="1029" spans="1:8" s="16" customFormat="1" ht="12.95">
      <c r="A1029" s="1"/>
      <c r="B1029" s="1"/>
      <c r="C1029" s="7"/>
      <c r="D1029" s="8"/>
      <c r="E1029" s="8"/>
      <c r="F1029" s="12"/>
      <c r="G1029" s="13"/>
      <c r="H1029" s="13"/>
    </row>
    <row r="1030" spans="1:8" s="16" customFormat="1" ht="12.95">
      <c r="A1030" s="1"/>
      <c r="B1030" s="1"/>
      <c r="C1030" s="7"/>
      <c r="D1030" s="8"/>
      <c r="E1030" s="8"/>
      <c r="F1030" s="12"/>
      <c r="G1030" s="13"/>
      <c r="H1030" s="13"/>
    </row>
    <row r="1031" spans="1:8" s="16" customFormat="1" ht="12.95">
      <c r="A1031" s="1"/>
      <c r="B1031" s="1"/>
      <c r="C1031" s="7"/>
      <c r="D1031" s="8"/>
      <c r="E1031" s="8"/>
      <c r="F1031" s="12"/>
      <c r="G1031" s="13"/>
      <c r="H1031" s="13"/>
    </row>
    <row r="1032" spans="1:8" s="16" customFormat="1" ht="12.95">
      <c r="A1032" s="1"/>
      <c r="B1032" s="1"/>
      <c r="C1032" s="7"/>
      <c r="D1032" s="8"/>
      <c r="E1032" s="8"/>
      <c r="F1032" s="12"/>
      <c r="G1032" s="13"/>
      <c r="H1032" s="13"/>
    </row>
    <row r="1033" spans="1:8" s="16" customFormat="1" ht="12.95">
      <c r="A1033" s="1"/>
      <c r="B1033" s="1"/>
      <c r="C1033" s="7"/>
      <c r="D1033" s="8"/>
      <c r="E1033" s="8"/>
      <c r="F1033" s="12"/>
      <c r="G1033" s="13"/>
      <c r="H1033" s="13"/>
    </row>
    <row r="1034" spans="1:8" s="16" customFormat="1" ht="12.95">
      <c r="A1034" s="1"/>
      <c r="B1034" s="1"/>
      <c r="C1034" s="7"/>
      <c r="D1034" s="8"/>
      <c r="E1034" s="8"/>
      <c r="F1034" s="12"/>
      <c r="G1034" s="13"/>
      <c r="H1034" s="13"/>
    </row>
    <row r="1035" spans="1:8" s="16" customFormat="1" ht="12.95">
      <c r="A1035" s="1"/>
      <c r="B1035" s="1"/>
      <c r="C1035" s="7"/>
      <c r="D1035" s="8"/>
      <c r="E1035" s="8"/>
      <c r="F1035" s="12"/>
      <c r="G1035" s="13"/>
      <c r="H1035" s="13"/>
    </row>
    <row r="1036" spans="1:8" s="16" customFormat="1" ht="12.95">
      <c r="A1036" s="1"/>
      <c r="B1036" s="1"/>
      <c r="C1036" s="7"/>
      <c r="D1036" s="8"/>
      <c r="E1036" s="8"/>
      <c r="F1036" s="12"/>
      <c r="G1036" s="13"/>
      <c r="H1036" s="13"/>
    </row>
    <row r="1037" spans="1:8" s="16" customFormat="1" ht="12.95">
      <c r="A1037" s="1"/>
      <c r="B1037" s="1"/>
      <c r="C1037" s="7"/>
      <c r="D1037" s="8"/>
      <c r="E1037" s="8"/>
      <c r="F1037" s="12"/>
      <c r="G1037" s="13"/>
      <c r="H1037" s="13"/>
    </row>
    <row r="1038" spans="1:8" s="16" customFormat="1" ht="12.95">
      <c r="A1038" s="1"/>
      <c r="B1038" s="1"/>
      <c r="C1038" s="7"/>
      <c r="D1038" s="8"/>
      <c r="E1038" s="8"/>
      <c r="F1038" s="12"/>
      <c r="G1038" s="13"/>
      <c r="H1038" s="13"/>
    </row>
    <row r="1039" spans="1:8" s="16" customFormat="1" ht="12.95">
      <c r="A1039" s="1"/>
      <c r="B1039" s="1"/>
      <c r="C1039" s="7"/>
      <c r="D1039" s="8"/>
      <c r="E1039" s="8"/>
      <c r="F1039" s="12"/>
      <c r="G1039" s="13"/>
      <c r="H1039" s="13"/>
    </row>
    <row r="1040" spans="1:8" s="16" customFormat="1" ht="12.95">
      <c r="A1040" s="1"/>
      <c r="B1040" s="1"/>
      <c r="C1040" s="7"/>
      <c r="D1040" s="8"/>
      <c r="E1040" s="8"/>
      <c r="F1040" s="12"/>
      <c r="G1040" s="13"/>
      <c r="H1040" s="13"/>
    </row>
    <row r="1041" spans="1:8" s="16" customFormat="1" ht="12.95">
      <c r="A1041" s="1"/>
      <c r="B1041" s="1"/>
      <c r="C1041" s="7"/>
      <c r="D1041" s="8"/>
      <c r="E1041" s="8"/>
      <c r="F1041" s="12"/>
      <c r="G1041" s="13"/>
      <c r="H1041" s="13"/>
    </row>
    <row r="1042" spans="1:8" s="16" customFormat="1" ht="12.95">
      <c r="A1042" s="1"/>
      <c r="B1042" s="1"/>
      <c r="C1042" s="7"/>
      <c r="D1042" s="8"/>
      <c r="E1042" s="8"/>
      <c r="F1042" s="12"/>
      <c r="G1042" s="13"/>
      <c r="H1042" s="13"/>
    </row>
    <row r="1043" spans="1:8" s="16" customFormat="1" ht="12.95">
      <c r="A1043" s="1"/>
      <c r="B1043" s="1"/>
      <c r="C1043" s="7"/>
      <c r="D1043" s="8"/>
      <c r="E1043" s="8"/>
      <c r="F1043" s="12"/>
      <c r="G1043" s="13"/>
      <c r="H1043" s="13"/>
    </row>
    <row r="1044" spans="1:8" s="16" customFormat="1" ht="12.95">
      <c r="A1044" s="1"/>
      <c r="B1044" s="1"/>
      <c r="C1044" s="7"/>
      <c r="D1044" s="8"/>
      <c r="E1044" s="8"/>
      <c r="F1044" s="12"/>
      <c r="G1044" s="13"/>
      <c r="H1044" s="13"/>
    </row>
    <row r="1045" spans="1:8" s="16" customFormat="1" ht="12.95">
      <c r="A1045" s="1"/>
      <c r="B1045" s="1"/>
      <c r="C1045" s="7"/>
      <c r="D1045" s="8"/>
      <c r="E1045" s="8"/>
      <c r="F1045" s="12"/>
      <c r="G1045" s="13"/>
      <c r="H1045" s="13"/>
    </row>
    <row r="1046" spans="1:8" s="16" customFormat="1" ht="12.95">
      <c r="A1046" s="1"/>
      <c r="B1046" s="1"/>
      <c r="C1046" s="7"/>
      <c r="D1046" s="8"/>
      <c r="E1046" s="8"/>
      <c r="F1046" s="12"/>
      <c r="G1046" s="13"/>
      <c r="H1046" s="13"/>
    </row>
    <row r="1047" spans="1:8" s="16" customFormat="1" ht="12.95">
      <c r="A1047" s="1"/>
      <c r="B1047" s="1"/>
      <c r="C1047" s="7"/>
      <c r="D1047" s="8"/>
      <c r="E1047" s="8"/>
      <c r="F1047" s="12"/>
      <c r="G1047" s="13"/>
      <c r="H1047" s="13"/>
    </row>
    <row r="1048" spans="1:8" s="16" customFormat="1" ht="12.95">
      <c r="A1048" s="1"/>
      <c r="B1048" s="1"/>
      <c r="C1048" s="7"/>
      <c r="D1048" s="8"/>
      <c r="E1048" s="8"/>
      <c r="F1048" s="12"/>
      <c r="G1048" s="13"/>
      <c r="H1048" s="13"/>
    </row>
    <row r="1049" spans="1:8" s="16" customFormat="1" ht="12.95">
      <c r="A1049" s="1"/>
      <c r="B1049" s="1"/>
      <c r="C1049" s="7"/>
      <c r="D1049" s="8"/>
      <c r="E1049" s="8"/>
      <c r="F1049" s="12"/>
      <c r="G1049" s="13"/>
      <c r="H1049" s="13"/>
    </row>
    <row r="1050" spans="1:8" s="16" customFormat="1" ht="12.95">
      <c r="A1050" s="1"/>
      <c r="B1050" s="1"/>
      <c r="C1050" s="7"/>
      <c r="D1050" s="8"/>
      <c r="E1050" s="8"/>
      <c r="F1050" s="12"/>
      <c r="G1050" s="13"/>
      <c r="H1050" s="13"/>
    </row>
    <row r="1051" spans="1:8" s="16" customFormat="1" ht="12.95">
      <c r="A1051" s="1"/>
      <c r="B1051" s="1"/>
      <c r="C1051" s="7"/>
      <c r="D1051" s="8"/>
      <c r="E1051" s="8"/>
      <c r="F1051" s="12"/>
      <c r="G1051" s="13"/>
      <c r="H1051" s="13"/>
    </row>
    <row r="1052" spans="1:8" s="16" customFormat="1" ht="12.95">
      <c r="A1052" s="1"/>
      <c r="B1052" s="1"/>
      <c r="C1052" s="7"/>
      <c r="D1052" s="8"/>
      <c r="E1052" s="8"/>
      <c r="F1052" s="12"/>
      <c r="G1052" s="13"/>
      <c r="H1052" s="13"/>
    </row>
    <row r="1053" spans="1:8" s="16" customFormat="1" ht="12.95">
      <c r="A1053" s="1"/>
      <c r="B1053" s="1"/>
      <c r="C1053" s="7"/>
      <c r="D1053" s="8"/>
      <c r="E1053" s="8"/>
      <c r="F1053" s="12"/>
      <c r="G1053" s="13"/>
      <c r="H1053" s="13"/>
    </row>
    <row r="1054" spans="1:8" s="16" customFormat="1" ht="12.95">
      <c r="A1054" s="1"/>
      <c r="B1054" s="1"/>
      <c r="C1054" s="7"/>
      <c r="D1054" s="8"/>
      <c r="E1054" s="8"/>
      <c r="F1054" s="12"/>
      <c r="G1054" s="13"/>
      <c r="H1054" s="13"/>
    </row>
    <row r="1055" spans="1:8" s="16" customFormat="1" ht="12.95">
      <c r="A1055" s="1"/>
      <c r="B1055" s="1"/>
      <c r="C1055" s="7"/>
      <c r="D1055" s="8"/>
      <c r="E1055" s="8"/>
      <c r="F1055" s="12"/>
      <c r="G1055" s="13"/>
      <c r="H1055" s="13"/>
    </row>
    <row r="1056" spans="1:8" s="16" customFormat="1" ht="12.95">
      <c r="A1056" s="1"/>
      <c r="B1056" s="1"/>
      <c r="C1056" s="7"/>
      <c r="D1056" s="8"/>
      <c r="E1056" s="8"/>
      <c r="F1056" s="12"/>
      <c r="G1056" s="13"/>
      <c r="H1056" s="13"/>
    </row>
    <row r="1057" spans="1:8" s="16" customFormat="1" ht="12.95">
      <c r="A1057" s="1"/>
      <c r="B1057" s="1"/>
      <c r="C1057" s="7"/>
      <c r="D1057" s="8"/>
      <c r="E1057" s="8"/>
      <c r="F1057" s="12"/>
      <c r="G1057" s="13"/>
      <c r="H1057" s="13"/>
    </row>
    <row r="1058" spans="1:8" s="16" customFormat="1" ht="12.95">
      <c r="A1058" s="1"/>
      <c r="B1058" s="1"/>
      <c r="C1058" s="7"/>
      <c r="D1058" s="8"/>
      <c r="E1058" s="8"/>
      <c r="F1058" s="12"/>
      <c r="G1058" s="13"/>
      <c r="H1058" s="13"/>
    </row>
    <row r="1059" spans="1:8" s="16" customFormat="1" ht="12.95">
      <c r="A1059" s="1"/>
      <c r="B1059" s="1"/>
      <c r="C1059" s="7"/>
      <c r="D1059" s="8"/>
      <c r="E1059" s="8"/>
      <c r="F1059" s="12"/>
      <c r="G1059" s="13"/>
      <c r="H1059" s="13"/>
    </row>
    <row r="1060" spans="1:8" s="16" customFormat="1" ht="12.95">
      <c r="A1060" s="1"/>
      <c r="B1060" s="1"/>
      <c r="C1060" s="7"/>
      <c r="D1060" s="8"/>
      <c r="E1060" s="8"/>
      <c r="F1060" s="12"/>
      <c r="G1060" s="13"/>
      <c r="H1060" s="13"/>
    </row>
    <row r="1061" spans="1:8" s="16" customFormat="1" ht="12.95">
      <c r="A1061" s="1"/>
      <c r="B1061" s="1"/>
      <c r="C1061" s="7"/>
      <c r="D1061" s="8"/>
      <c r="E1061" s="8"/>
      <c r="F1061" s="12"/>
      <c r="G1061" s="13"/>
      <c r="H1061" s="13"/>
    </row>
    <row r="1062" spans="1:8" s="16" customFormat="1" ht="12.95">
      <c r="A1062" s="1"/>
      <c r="B1062" s="1"/>
      <c r="C1062" s="7"/>
      <c r="D1062" s="8"/>
      <c r="E1062" s="8"/>
      <c r="F1062" s="12"/>
      <c r="G1062" s="13"/>
      <c r="H1062" s="13"/>
    </row>
    <row r="1063" spans="1:8" s="16" customFormat="1" ht="12.95">
      <c r="A1063" s="1"/>
      <c r="B1063" s="1"/>
      <c r="C1063" s="7"/>
      <c r="D1063" s="8"/>
      <c r="E1063" s="8"/>
      <c r="F1063" s="12"/>
      <c r="G1063" s="13"/>
      <c r="H1063" s="13"/>
    </row>
    <row r="1064" spans="1:8" s="16" customFormat="1" ht="12.95">
      <c r="A1064" s="1"/>
      <c r="B1064" s="1"/>
      <c r="C1064" s="7"/>
      <c r="D1064" s="8"/>
      <c r="E1064" s="8"/>
      <c r="F1064" s="12"/>
      <c r="G1064" s="13"/>
      <c r="H1064" s="13"/>
    </row>
    <row r="1065" spans="1:8" s="16" customFormat="1" ht="12.95">
      <c r="A1065" s="1"/>
      <c r="B1065" s="1"/>
      <c r="C1065" s="7"/>
      <c r="D1065" s="8"/>
      <c r="E1065" s="8"/>
      <c r="F1065" s="12"/>
      <c r="G1065" s="13"/>
      <c r="H1065" s="13"/>
    </row>
    <row r="1066" spans="1:8" s="16" customFormat="1" ht="12.95">
      <c r="A1066" s="1"/>
      <c r="B1066" s="1"/>
      <c r="C1066" s="7"/>
      <c r="D1066" s="8"/>
      <c r="E1066" s="8"/>
      <c r="F1066" s="12"/>
      <c r="G1066" s="13"/>
      <c r="H1066" s="13"/>
    </row>
    <row r="1067" spans="1:8" s="16" customFormat="1" ht="12.95">
      <c r="A1067" s="1"/>
      <c r="B1067" s="1"/>
      <c r="C1067" s="7"/>
      <c r="D1067" s="8"/>
      <c r="E1067" s="8"/>
      <c r="F1067" s="12"/>
      <c r="G1067" s="13"/>
      <c r="H1067" s="13"/>
    </row>
    <row r="1068" spans="1:8" s="16" customFormat="1" ht="12.95">
      <c r="A1068" s="1"/>
      <c r="B1068" s="1"/>
      <c r="C1068" s="7"/>
      <c r="D1068" s="8"/>
      <c r="E1068" s="8"/>
      <c r="F1068" s="12"/>
      <c r="G1068" s="13"/>
      <c r="H1068" s="13"/>
    </row>
    <row r="1069" spans="1:8" s="16" customFormat="1" ht="12.95">
      <c r="A1069" s="1"/>
      <c r="B1069" s="1"/>
      <c r="C1069" s="7"/>
      <c r="D1069" s="8"/>
      <c r="E1069" s="8"/>
      <c r="F1069" s="12"/>
      <c r="G1069" s="13"/>
      <c r="H1069" s="13"/>
    </row>
    <row r="1070" spans="1:8" s="16" customFormat="1" ht="12.95">
      <c r="A1070" s="1"/>
      <c r="B1070" s="1"/>
      <c r="C1070" s="7"/>
      <c r="D1070" s="8"/>
      <c r="E1070" s="8"/>
      <c r="F1070" s="12"/>
      <c r="G1070" s="13"/>
      <c r="H1070" s="13"/>
    </row>
    <row r="1071" spans="1:8" s="16" customFormat="1" ht="12.95">
      <c r="A1071" s="1"/>
      <c r="B1071" s="1"/>
      <c r="C1071" s="7"/>
      <c r="D1071" s="8"/>
      <c r="E1071" s="8"/>
      <c r="F1071" s="12"/>
      <c r="G1071" s="13"/>
      <c r="H1071" s="13"/>
    </row>
    <row r="1072" spans="1:8" s="16" customFormat="1" ht="12.95">
      <c r="A1072" s="1"/>
      <c r="B1072" s="1"/>
      <c r="C1072" s="7"/>
      <c r="D1072" s="8"/>
      <c r="E1072" s="8"/>
      <c r="F1072" s="12"/>
      <c r="G1072" s="13"/>
      <c r="H1072" s="13"/>
    </row>
    <row r="1073" spans="1:8" s="16" customFormat="1" ht="12.95">
      <c r="A1073" s="1"/>
      <c r="B1073" s="1"/>
      <c r="C1073" s="7"/>
      <c r="D1073" s="8"/>
      <c r="E1073" s="8"/>
      <c r="F1073" s="12"/>
      <c r="G1073" s="13"/>
      <c r="H1073" s="13"/>
    </row>
    <row r="1074" spans="1:8" s="16" customFormat="1" ht="12.95">
      <c r="A1074" s="1"/>
      <c r="B1074" s="1"/>
      <c r="C1074" s="7"/>
      <c r="D1074" s="8"/>
      <c r="E1074" s="8"/>
      <c r="F1074" s="12"/>
      <c r="G1074" s="13"/>
      <c r="H1074" s="13"/>
    </row>
    <row r="1075" spans="1:8" s="16" customFormat="1" ht="12.95">
      <c r="A1075" s="1"/>
      <c r="B1075" s="1"/>
      <c r="C1075" s="7"/>
      <c r="D1075" s="8"/>
      <c r="E1075" s="8"/>
      <c r="F1075" s="12"/>
      <c r="G1075" s="13"/>
      <c r="H1075" s="13"/>
    </row>
    <row r="1076" spans="1:8" s="16" customFormat="1" ht="12.95">
      <c r="A1076" s="1"/>
      <c r="B1076" s="1"/>
      <c r="C1076" s="7"/>
      <c r="D1076" s="8"/>
      <c r="E1076" s="8"/>
      <c r="F1076" s="12"/>
      <c r="G1076" s="13"/>
      <c r="H1076" s="13"/>
    </row>
    <row r="1077" spans="1:8" s="16" customFormat="1" ht="12.95">
      <c r="A1077" s="1"/>
      <c r="B1077" s="1"/>
      <c r="C1077" s="7"/>
      <c r="D1077" s="8"/>
      <c r="E1077" s="8"/>
      <c r="F1077" s="12"/>
      <c r="G1077" s="13"/>
      <c r="H1077" s="13"/>
    </row>
    <row r="1078" spans="1:8" s="16" customFormat="1" ht="12.95">
      <c r="A1078" s="1"/>
      <c r="B1078" s="1"/>
      <c r="C1078" s="7"/>
      <c r="D1078" s="8"/>
      <c r="E1078" s="8"/>
      <c r="F1078" s="12"/>
      <c r="G1078" s="13"/>
      <c r="H1078" s="13"/>
    </row>
    <row r="1079" spans="1:8" s="16" customFormat="1" ht="12.95">
      <c r="A1079" s="1"/>
      <c r="B1079" s="1"/>
      <c r="C1079" s="7"/>
      <c r="D1079" s="8"/>
      <c r="E1079" s="8"/>
      <c r="F1079" s="12"/>
      <c r="G1079" s="13"/>
      <c r="H1079" s="13"/>
    </row>
    <row r="1080" spans="1:8" s="16" customFormat="1" ht="12.95">
      <c r="A1080" s="1"/>
      <c r="B1080" s="1"/>
      <c r="C1080" s="7"/>
      <c r="D1080" s="8"/>
      <c r="E1080" s="8"/>
      <c r="F1080" s="12"/>
      <c r="G1080" s="13"/>
      <c r="H1080" s="13"/>
    </row>
    <row r="1081" spans="1:8" s="16" customFormat="1" ht="12.95">
      <c r="A1081" s="1"/>
      <c r="B1081" s="1"/>
      <c r="C1081" s="7"/>
      <c r="D1081" s="8"/>
      <c r="E1081" s="8"/>
      <c r="F1081" s="12"/>
      <c r="G1081" s="13"/>
      <c r="H1081" s="13"/>
    </row>
    <row r="1082" spans="1:8" s="16" customFormat="1" ht="12.95">
      <c r="A1082" s="1"/>
      <c r="B1082" s="1"/>
      <c r="C1082" s="7"/>
      <c r="D1082" s="8"/>
      <c r="E1082" s="8"/>
      <c r="F1082" s="12"/>
      <c r="G1082" s="13"/>
      <c r="H1082" s="13"/>
    </row>
    <row r="1083" spans="1:8" s="16" customFormat="1" ht="12.95">
      <c r="A1083" s="1"/>
      <c r="B1083" s="1"/>
      <c r="C1083" s="7"/>
      <c r="D1083" s="8"/>
      <c r="E1083" s="8"/>
      <c r="F1083" s="12"/>
      <c r="G1083" s="13"/>
      <c r="H1083" s="13"/>
    </row>
    <row r="1084" spans="1:8" s="16" customFormat="1" ht="12.95">
      <c r="A1084" s="1"/>
      <c r="B1084" s="1"/>
      <c r="C1084" s="7"/>
      <c r="D1084" s="8"/>
      <c r="E1084" s="8"/>
      <c r="F1084" s="12"/>
      <c r="G1084" s="13"/>
      <c r="H1084" s="13"/>
    </row>
    <row r="1085" spans="1:8" s="16" customFormat="1" ht="12.95">
      <c r="A1085" s="1"/>
      <c r="B1085" s="1"/>
      <c r="C1085" s="7"/>
      <c r="D1085" s="8"/>
      <c r="E1085" s="8"/>
      <c r="F1085" s="12"/>
      <c r="G1085" s="13"/>
      <c r="H1085" s="13"/>
    </row>
    <row r="1086" spans="1:8" s="16" customFormat="1" ht="12.95">
      <c r="A1086" s="1"/>
      <c r="B1086" s="1"/>
      <c r="C1086" s="7"/>
      <c r="D1086" s="8"/>
      <c r="E1086" s="8"/>
      <c r="F1086" s="12"/>
      <c r="G1086" s="13"/>
      <c r="H1086" s="13"/>
    </row>
    <row r="1087" spans="1:8" s="16" customFormat="1" ht="12.95">
      <c r="A1087" s="1"/>
      <c r="B1087" s="1"/>
      <c r="C1087" s="7"/>
      <c r="D1087" s="8"/>
      <c r="E1087" s="8"/>
      <c r="F1087" s="12"/>
      <c r="G1087" s="13"/>
      <c r="H1087" s="13"/>
    </row>
    <row r="1088" spans="1:8" s="16" customFormat="1" ht="12.95">
      <c r="A1088" s="1"/>
      <c r="B1088" s="1"/>
      <c r="C1088" s="7"/>
      <c r="D1088" s="8"/>
      <c r="E1088" s="8"/>
      <c r="F1088" s="12"/>
      <c r="G1088" s="13"/>
      <c r="H1088" s="13"/>
    </row>
    <row r="1089" spans="1:8" s="16" customFormat="1" ht="12.95">
      <c r="A1089" s="1"/>
      <c r="B1089" s="1"/>
      <c r="C1089" s="7"/>
      <c r="D1089" s="8"/>
      <c r="E1089" s="8"/>
      <c r="F1089" s="12"/>
      <c r="G1089" s="13"/>
      <c r="H1089" s="13"/>
    </row>
    <row r="1090" spans="1:8" s="16" customFormat="1" ht="12.95">
      <c r="A1090" s="1"/>
      <c r="B1090" s="1"/>
      <c r="C1090" s="7"/>
      <c r="D1090" s="8"/>
      <c r="E1090" s="8"/>
      <c r="F1090" s="12"/>
      <c r="G1090" s="13"/>
      <c r="H1090" s="13"/>
    </row>
    <row r="1091" spans="1:8" s="16" customFormat="1" ht="12.95">
      <c r="A1091" s="1"/>
      <c r="B1091" s="1"/>
      <c r="C1091" s="7"/>
      <c r="D1091" s="8"/>
      <c r="E1091" s="8"/>
      <c r="F1091" s="12"/>
      <c r="G1091" s="13"/>
      <c r="H1091" s="13"/>
    </row>
    <row r="1092" spans="1:8" s="16" customFormat="1" ht="12.95">
      <c r="A1092" s="1"/>
      <c r="B1092" s="1"/>
      <c r="C1092" s="7"/>
      <c r="D1092" s="8"/>
      <c r="E1092" s="8"/>
      <c r="F1092" s="12"/>
      <c r="G1092" s="13"/>
      <c r="H1092" s="13"/>
    </row>
    <row r="1093" spans="1:8" s="16" customFormat="1" ht="12.95">
      <c r="A1093" s="1"/>
      <c r="B1093" s="1"/>
      <c r="C1093" s="7"/>
      <c r="D1093" s="8"/>
      <c r="E1093" s="8"/>
      <c r="F1093" s="12"/>
      <c r="G1093" s="13"/>
      <c r="H1093" s="13"/>
    </row>
    <row r="1094" spans="1:8" s="16" customFormat="1" ht="12.95">
      <c r="A1094" s="1"/>
      <c r="B1094" s="1"/>
      <c r="C1094" s="7"/>
      <c r="D1094" s="8"/>
      <c r="E1094" s="8"/>
      <c r="F1094" s="12"/>
      <c r="G1094" s="13"/>
      <c r="H1094" s="13"/>
    </row>
    <row r="1095" spans="1:8" s="16" customFormat="1" ht="12.95">
      <c r="A1095" s="1"/>
      <c r="B1095" s="1"/>
      <c r="C1095" s="7"/>
      <c r="D1095" s="8"/>
      <c r="E1095" s="8"/>
      <c r="F1095" s="12"/>
      <c r="G1095" s="13"/>
      <c r="H1095" s="13"/>
    </row>
    <row r="1096" spans="1:8" s="16" customFormat="1" ht="12.95">
      <c r="A1096" s="1"/>
      <c r="B1096" s="1"/>
      <c r="C1096" s="7"/>
      <c r="D1096" s="8"/>
      <c r="E1096" s="8"/>
      <c r="F1096" s="12"/>
      <c r="G1096" s="13"/>
      <c r="H1096" s="13"/>
    </row>
    <row r="1097" spans="1:8" s="16" customFormat="1" ht="12.95">
      <c r="A1097" s="1"/>
      <c r="B1097" s="1"/>
      <c r="C1097" s="7"/>
      <c r="D1097" s="8"/>
      <c r="E1097" s="8"/>
      <c r="F1097" s="12"/>
      <c r="G1097" s="13"/>
      <c r="H1097" s="13"/>
    </row>
    <row r="1098" spans="1:8" s="16" customFormat="1" ht="12.95">
      <c r="A1098" s="1"/>
      <c r="B1098" s="1"/>
      <c r="C1098" s="7"/>
      <c r="D1098" s="8"/>
      <c r="E1098" s="8"/>
      <c r="F1098" s="12"/>
      <c r="G1098" s="13"/>
      <c r="H1098" s="13"/>
    </row>
    <row r="1099" spans="1:8" s="16" customFormat="1" ht="12.95">
      <c r="A1099" s="1"/>
      <c r="B1099" s="1"/>
      <c r="C1099" s="7"/>
      <c r="D1099" s="8"/>
      <c r="E1099" s="8"/>
      <c r="F1099" s="12"/>
      <c r="G1099" s="13"/>
      <c r="H1099" s="13"/>
    </row>
    <row r="1100" spans="1:8" s="16" customFormat="1" ht="12.95">
      <c r="A1100" s="1"/>
      <c r="B1100" s="1"/>
      <c r="C1100" s="7"/>
      <c r="D1100" s="8"/>
      <c r="E1100" s="8"/>
      <c r="F1100" s="12"/>
      <c r="G1100" s="13"/>
      <c r="H1100" s="13"/>
    </row>
    <row r="1101" spans="1:8" s="16" customFormat="1" ht="12.95">
      <c r="A1101" s="1"/>
      <c r="B1101" s="1"/>
      <c r="C1101" s="7"/>
      <c r="D1101" s="8"/>
      <c r="E1101" s="8"/>
      <c r="F1101" s="12"/>
      <c r="G1101" s="13"/>
      <c r="H1101" s="13"/>
    </row>
    <row r="1102" spans="1:8" s="16" customFormat="1" ht="12.95">
      <c r="A1102" s="1"/>
      <c r="B1102" s="1"/>
      <c r="C1102" s="7"/>
      <c r="D1102" s="8"/>
      <c r="E1102" s="8"/>
      <c r="F1102" s="12"/>
      <c r="G1102" s="13"/>
      <c r="H1102" s="13"/>
    </row>
    <row r="1103" spans="1:8" s="16" customFormat="1" ht="12.95">
      <c r="A1103" s="1"/>
      <c r="B1103" s="1"/>
      <c r="C1103" s="7"/>
      <c r="D1103" s="8"/>
      <c r="E1103" s="8"/>
      <c r="F1103" s="12"/>
      <c r="G1103" s="13"/>
      <c r="H1103" s="13"/>
    </row>
    <row r="1104" spans="1:8" s="16" customFormat="1" ht="12.95">
      <c r="A1104" s="1"/>
      <c r="B1104" s="1"/>
      <c r="C1104" s="7"/>
      <c r="D1104" s="8"/>
      <c r="E1104" s="8"/>
      <c r="F1104" s="12"/>
      <c r="G1104" s="13"/>
      <c r="H1104" s="13"/>
    </row>
    <row r="1105" spans="1:8" s="16" customFormat="1" ht="12.95">
      <c r="A1105" s="1"/>
      <c r="B1105" s="1"/>
      <c r="C1105" s="7"/>
      <c r="D1105" s="8"/>
      <c r="E1105" s="8"/>
      <c r="F1105" s="12"/>
      <c r="G1105" s="13"/>
      <c r="H1105" s="13"/>
    </row>
    <row r="1106" spans="1:8" s="16" customFormat="1" ht="12.95">
      <c r="A1106" s="1"/>
      <c r="B1106" s="1"/>
      <c r="C1106" s="7"/>
      <c r="D1106" s="8"/>
      <c r="E1106" s="8"/>
      <c r="F1106" s="12"/>
      <c r="G1106" s="13"/>
      <c r="H1106" s="13"/>
    </row>
    <row r="1107" spans="1:8" s="16" customFormat="1" ht="12.95">
      <c r="A1107" s="1"/>
      <c r="B1107" s="1"/>
      <c r="C1107" s="7"/>
      <c r="D1107" s="8"/>
      <c r="E1107" s="8"/>
      <c r="F1107" s="12"/>
      <c r="G1107" s="13"/>
      <c r="H1107" s="13"/>
    </row>
    <row r="1108" spans="1:8" s="16" customFormat="1" ht="12.95">
      <c r="A1108" s="1"/>
      <c r="B1108" s="1"/>
      <c r="C1108" s="7"/>
      <c r="D1108" s="8"/>
      <c r="E1108" s="8"/>
      <c r="F1108" s="12"/>
      <c r="G1108" s="13"/>
      <c r="H1108" s="13"/>
    </row>
    <row r="1109" spans="1:8" s="16" customFormat="1" ht="12.95">
      <c r="A1109" s="1"/>
      <c r="B1109" s="1"/>
      <c r="C1109" s="7"/>
      <c r="D1109" s="8"/>
      <c r="E1109" s="8"/>
      <c r="F1109" s="12"/>
      <c r="G1109" s="13"/>
      <c r="H1109" s="13"/>
    </row>
    <row r="1110" spans="1:8" s="16" customFormat="1" ht="12.95">
      <c r="A1110" s="1"/>
      <c r="B1110" s="1"/>
      <c r="C1110" s="7"/>
      <c r="D1110" s="8"/>
      <c r="E1110" s="8"/>
      <c r="F1110" s="12"/>
      <c r="G1110" s="13"/>
      <c r="H1110" s="13"/>
    </row>
    <row r="1111" spans="1:8" s="16" customFormat="1" ht="12.95">
      <c r="A1111" s="1"/>
      <c r="B1111" s="1"/>
      <c r="C1111" s="7"/>
      <c r="D1111" s="8"/>
      <c r="E1111" s="8"/>
      <c r="F1111" s="12"/>
      <c r="G1111" s="13"/>
      <c r="H1111" s="13"/>
    </row>
    <row r="1112" spans="1:8" s="16" customFormat="1" ht="12.95">
      <c r="A1112" s="1"/>
      <c r="B1112" s="1"/>
      <c r="C1112" s="7"/>
      <c r="D1112" s="8"/>
      <c r="E1112" s="8"/>
      <c r="F1112" s="12"/>
      <c r="G1112" s="13"/>
      <c r="H1112" s="13"/>
    </row>
    <row r="1113" spans="1:8" s="16" customFormat="1" ht="12.95">
      <c r="A1113" s="1"/>
      <c r="B1113" s="1"/>
      <c r="C1113" s="7"/>
      <c r="D1113" s="8"/>
      <c r="E1113" s="8"/>
      <c r="F1113" s="12"/>
      <c r="G1113" s="13"/>
      <c r="H1113" s="13"/>
    </row>
    <row r="1114" spans="1:8" s="16" customFormat="1" ht="12.95">
      <c r="A1114" s="1"/>
      <c r="B1114" s="1"/>
      <c r="C1114" s="7"/>
      <c r="D1114" s="8"/>
      <c r="E1114" s="8"/>
      <c r="F1114" s="12"/>
      <c r="G1114" s="13"/>
      <c r="H1114" s="13"/>
    </row>
    <row r="1115" spans="1:8" s="16" customFormat="1" ht="12.95">
      <c r="A1115" s="1"/>
      <c r="B1115" s="1"/>
      <c r="C1115" s="7"/>
      <c r="D1115" s="8"/>
      <c r="E1115" s="8"/>
      <c r="F1115" s="12"/>
      <c r="G1115" s="13"/>
      <c r="H1115" s="13"/>
    </row>
    <row r="1116" spans="1:8" s="16" customFormat="1" ht="12.95">
      <c r="A1116" s="1"/>
      <c r="B1116" s="1"/>
      <c r="C1116" s="7"/>
      <c r="D1116" s="8"/>
      <c r="E1116" s="8"/>
      <c r="F1116" s="12"/>
      <c r="G1116" s="13"/>
      <c r="H1116" s="13"/>
    </row>
    <row r="1117" spans="1:8" s="16" customFormat="1" ht="12.95">
      <c r="A1117" s="1"/>
      <c r="B1117" s="1"/>
      <c r="C1117" s="7"/>
      <c r="D1117" s="8"/>
      <c r="E1117" s="8"/>
      <c r="F1117" s="12"/>
      <c r="G1117" s="13"/>
      <c r="H1117" s="13"/>
    </row>
    <row r="1118" spans="1:8" s="16" customFormat="1" ht="12.95">
      <c r="A1118" s="1"/>
      <c r="B1118" s="1"/>
      <c r="C1118" s="7"/>
      <c r="D1118" s="8"/>
      <c r="E1118" s="8"/>
      <c r="F1118" s="12"/>
      <c r="G1118" s="13"/>
      <c r="H1118" s="13"/>
    </row>
    <row r="1119" spans="1:8" s="16" customFormat="1" ht="12.95">
      <c r="A1119" s="1"/>
      <c r="B1119" s="1"/>
      <c r="C1119" s="7"/>
      <c r="D1119" s="8"/>
      <c r="E1119" s="8"/>
      <c r="F1119" s="12"/>
      <c r="G1119" s="13"/>
      <c r="H1119" s="13"/>
    </row>
    <row r="1120" spans="1:8" s="16" customFormat="1" ht="12.95">
      <c r="A1120" s="1"/>
      <c r="B1120" s="1"/>
      <c r="C1120" s="7"/>
      <c r="D1120" s="8"/>
      <c r="E1120" s="8"/>
      <c r="F1120" s="12"/>
      <c r="G1120" s="13"/>
      <c r="H1120" s="13"/>
    </row>
    <row r="1121" spans="1:8" s="16" customFormat="1" ht="12.95">
      <c r="A1121" s="1"/>
      <c r="B1121" s="1"/>
      <c r="C1121" s="7"/>
      <c r="D1121" s="8"/>
      <c r="E1121" s="8"/>
      <c r="F1121" s="12"/>
      <c r="G1121" s="13"/>
      <c r="H1121" s="13"/>
    </row>
    <row r="1122" spans="1:8" s="16" customFormat="1" ht="12.95">
      <c r="A1122" s="1"/>
      <c r="B1122" s="1"/>
      <c r="C1122" s="7"/>
      <c r="D1122" s="8"/>
      <c r="E1122" s="8"/>
      <c r="F1122" s="12"/>
      <c r="G1122" s="13"/>
      <c r="H1122" s="13"/>
    </row>
    <row r="1123" spans="1:8" s="16" customFormat="1" ht="12.95">
      <c r="A1123" s="1"/>
      <c r="B1123" s="1"/>
      <c r="C1123" s="7"/>
      <c r="D1123" s="8"/>
      <c r="E1123" s="8"/>
      <c r="F1123" s="12"/>
      <c r="G1123" s="13"/>
      <c r="H1123" s="13"/>
    </row>
    <row r="1124" spans="1:8" s="16" customFormat="1" ht="12.95">
      <c r="A1124" s="1"/>
      <c r="B1124" s="1"/>
      <c r="C1124" s="7"/>
      <c r="D1124" s="8"/>
      <c r="E1124" s="8"/>
      <c r="F1124" s="12"/>
      <c r="G1124" s="13"/>
      <c r="H1124" s="13"/>
    </row>
    <row r="1125" spans="1:8" s="16" customFormat="1" ht="12.95">
      <c r="A1125" s="1"/>
      <c r="B1125" s="1"/>
      <c r="C1125" s="7"/>
      <c r="D1125" s="8"/>
      <c r="E1125" s="8"/>
      <c r="F1125" s="12"/>
      <c r="G1125" s="13"/>
      <c r="H1125" s="13"/>
    </row>
    <row r="1126" spans="1:8" s="16" customFormat="1" ht="12.95">
      <c r="A1126" s="1"/>
      <c r="B1126" s="1"/>
      <c r="C1126" s="7"/>
      <c r="D1126" s="8"/>
      <c r="E1126" s="8"/>
      <c r="F1126" s="12"/>
      <c r="G1126" s="13"/>
      <c r="H1126" s="13"/>
    </row>
    <row r="1127" spans="1:8" s="16" customFormat="1" ht="12.95">
      <c r="A1127" s="1"/>
      <c r="B1127" s="1"/>
      <c r="C1127" s="7"/>
      <c r="D1127" s="8"/>
      <c r="E1127" s="8"/>
      <c r="F1127" s="12"/>
      <c r="G1127" s="13"/>
      <c r="H1127" s="13"/>
    </row>
    <row r="1128" spans="1:8" s="16" customFormat="1" ht="12.95">
      <c r="A1128" s="1"/>
      <c r="B1128" s="1"/>
      <c r="C1128" s="7"/>
      <c r="D1128" s="8"/>
      <c r="E1128" s="8"/>
      <c r="F1128" s="12"/>
      <c r="G1128" s="13"/>
      <c r="H1128" s="13"/>
    </row>
    <row r="1129" spans="1:8" s="16" customFormat="1" ht="12.95">
      <c r="A1129" s="1"/>
      <c r="B1129" s="1"/>
      <c r="C1129" s="7"/>
      <c r="D1129" s="8"/>
      <c r="E1129" s="8"/>
      <c r="F1129" s="12"/>
      <c r="G1129" s="13"/>
      <c r="H1129" s="13"/>
    </row>
    <row r="1130" spans="1:8" s="16" customFormat="1" ht="12.95">
      <c r="A1130" s="1"/>
      <c r="B1130" s="1"/>
      <c r="C1130" s="7"/>
      <c r="D1130" s="8"/>
      <c r="E1130" s="8"/>
      <c r="F1130" s="12"/>
      <c r="G1130" s="13"/>
      <c r="H1130" s="13"/>
    </row>
    <row r="1131" spans="1:8" s="16" customFormat="1" ht="12.95">
      <c r="A1131" s="1"/>
      <c r="B1131" s="1"/>
      <c r="C1131" s="7"/>
      <c r="D1131" s="8"/>
      <c r="E1131" s="8"/>
      <c r="F1131" s="12"/>
      <c r="G1131" s="13"/>
      <c r="H1131" s="13"/>
    </row>
    <row r="1132" spans="1:8" s="16" customFormat="1" ht="12.95">
      <c r="A1132" s="1"/>
      <c r="B1132" s="1"/>
      <c r="C1132" s="7"/>
      <c r="D1132" s="8"/>
      <c r="E1132" s="8"/>
      <c r="F1132" s="12"/>
      <c r="G1132" s="13"/>
      <c r="H1132" s="13"/>
    </row>
    <row r="1133" spans="1:8" s="16" customFormat="1" ht="12.95">
      <c r="A1133" s="1"/>
      <c r="B1133" s="1"/>
      <c r="C1133" s="7"/>
      <c r="D1133" s="8"/>
      <c r="E1133" s="8"/>
      <c r="F1133" s="12"/>
      <c r="G1133" s="13"/>
      <c r="H1133" s="13"/>
    </row>
    <row r="1134" spans="1:8" s="16" customFormat="1" ht="12.95">
      <c r="A1134" s="1"/>
      <c r="B1134" s="1"/>
      <c r="C1134" s="7"/>
      <c r="D1134" s="8"/>
      <c r="E1134" s="8"/>
      <c r="F1134" s="12"/>
      <c r="G1134" s="13"/>
      <c r="H1134" s="13"/>
    </row>
    <row r="1135" spans="1:8" s="16" customFormat="1" ht="12.95">
      <c r="A1135" s="1"/>
      <c r="B1135" s="1"/>
      <c r="C1135" s="7"/>
      <c r="D1135" s="8"/>
      <c r="E1135" s="8"/>
      <c r="F1135" s="12"/>
      <c r="G1135" s="13"/>
      <c r="H1135" s="13"/>
    </row>
    <row r="1136" spans="1:8" s="16" customFormat="1" ht="12.95">
      <c r="A1136" s="1"/>
      <c r="B1136" s="1"/>
      <c r="C1136" s="7"/>
      <c r="D1136" s="8"/>
      <c r="E1136" s="8"/>
      <c r="F1136" s="12"/>
      <c r="G1136" s="13"/>
      <c r="H1136" s="13"/>
    </row>
    <row r="1137" spans="1:8" s="16" customFormat="1" ht="12.95">
      <c r="A1137" s="1"/>
      <c r="B1137" s="1"/>
      <c r="C1137" s="7"/>
      <c r="D1137" s="8"/>
      <c r="E1137" s="8"/>
      <c r="F1137" s="12"/>
      <c r="G1137" s="13"/>
      <c r="H1137" s="13"/>
    </row>
    <row r="1138" spans="1:8" s="16" customFormat="1" ht="12.95">
      <c r="A1138" s="1"/>
      <c r="B1138" s="1"/>
      <c r="C1138" s="7"/>
      <c r="D1138" s="8"/>
      <c r="E1138" s="8"/>
      <c r="F1138" s="12"/>
      <c r="G1138" s="13"/>
      <c r="H1138" s="13"/>
    </row>
    <row r="1139" spans="1:8" s="16" customFormat="1" ht="12.95">
      <c r="A1139" s="1"/>
      <c r="B1139" s="1"/>
      <c r="C1139" s="7"/>
      <c r="D1139" s="8"/>
      <c r="E1139" s="8"/>
      <c r="F1139" s="12"/>
      <c r="G1139" s="13"/>
      <c r="H1139" s="13"/>
    </row>
    <row r="1140" spans="1:8" s="16" customFormat="1" ht="12.95">
      <c r="A1140" s="1"/>
      <c r="B1140" s="1"/>
      <c r="C1140" s="7"/>
      <c r="D1140" s="8"/>
      <c r="E1140" s="8"/>
      <c r="F1140" s="12"/>
      <c r="G1140" s="13"/>
      <c r="H1140" s="13"/>
    </row>
    <row r="1141" spans="1:8" s="16" customFormat="1" ht="12.95">
      <c r="A1141" s="1"/>
      <c r="B1141" s="1"/>
      <c r="C1141" s="7"/>
      <c r="D1141" s="8"/>
      <c r="E1141" s="8"/>
      <c r="F1141" s="12"/>
      <c r="G1141" s="13"/>
      <c r="H1141" s="13"/>
    </row>
    <row r="1142" spans="1:8" s="16" customFormat="1" ht="12.95">
      <c r="A1142" s="1"/>
      <c r="B1142" s="1"/>
      <c r="C1142" s="7"/>
      <c r="D1142" s="8"/>
      <c r="E1142" s="8"/>
      <c r="F1142" s="12"/>
      <c r="G1142" s="13"/>
      <c r="H1142" s="13"/>
    </row>
    <row r="1143" spans="1:8" s="16" customFormat="1" ht="12.95">
      <c r="A1143" s="1"/>
      <c r="B1143" s="1"/>
      <c r="C1143" s="7"/>
      <c r="D1143" s="8"/>
      <c r="E1143" s="8"/>
      <c r="F1143" s="12"/>
      <c r="G1143" s="13"/>
      <c r="H1143" s="13"/>
    </row>
    <row r="1144" spans="1:8" s="16" customFormat="1" ht="12.95">
      <c r="A1144" s="1"/>
      <c r="B1144" s="1"/>
      <c r="C1144" s="7"/>
      <c r="D1144" s="8"/>
      <c r="E1144" s="8"/>
      <c r="F1144" s="12"/>
      <c r="G1144" s="13"/>
      <c r="H1144" s="13"/>
    </row>
    <row r="1145" spans="1:8" s="16" customFormat="1" ht="12.95">
      <c r="A1145" s="1"/>
      <c r="B1145" s="1"/>
      <c r="C1145" s="7"/>
      <c r="D1145" s="8"/>
      <c r="E1145" s="8"/>
      <c r="F1145" s="12"/>
      <c r="G1145" s="13"/>
      <c r="H1145" s="13"/>
    </row>
    <row r="1146" spans="1:8" s="16" customFormat="1" ht="12.95">
      <c r="A1146" s="1"/>
      <c r="B1146" s="1"/>
      <c r="C1146" s="7"/>
      <c r="D1146" s="8"/>
      <c r="E1146" s="8"/>
      <c r="F1146" s="12"/>
      <c r="G1146" s="13"/>
      <c r="H1146" s="13"/>
    </row>
    <row r="1147" spans="1:8" s="16" customFormat="1" ht="12.95">
      <c r="A1147" s="1"/>
      <c r="B1147" s="1"/>
      <c r="C1147" s="7"/>
      <c r="D1147" s="8"/>
      <c r="E1147" s="8"/>
      <c r="F1147" s="12"/>
      <c r="G1147" s="13"/>
      <c r="H1147" s="13"/>
    </row>
    <row r="1148" spans="1:8" s="16" customFormat="1" ht="12.95">
      <c r="A1148" s="1"/>
      <c r="B1148" s="1"/>
      <c r="C1148" s="7"/>
      <c r="D1148" s="8"/>
      <c r="E1148" s="8"/>
      <c r="F1148" s="12"/>
      <c r="G1148" s="13"/>
      <c r="H1148" s="13"/>
    </row>
    <row r="1149" spans="1:8" s="16" customFormat="1" ht="12.95">
      <c r="A1149" s="1"/>
      <c r="B1149" s="1"/>
      <c r="C1149" s="7"/>
      <c r="D1149" s="8"/>
      <c r="E1149" s="8"/>
      <c r="F1149" s="12"/>
      <c r="G1149" s="13"/>
      <c r="H1149" s="13"/>
    </row>
    <row r="1150" spans="1:8" s="16" customFormat="1" ht="12.95">
      <c r="A1150" s="1"/>
      <c r="B1150" s="1"/>
      <c r="C1150" s="7"/>
      <c r="D1150" s="8"/>
      <c r="E1150" s="8"/>
      <c r="F1150" s="12"/>
      <c r="G1150" s="13"/>
      <c r="H1150" s="13"/>
    </row>
    <row r="1151" spans="1:8" s="16" customFormat="1" ht="12.95">
      <c r="A1151" s="1"/>
      <c r="B1151" s="1"/>
      <c r="C1151" s="7"/>
      <c r="D1151" s="8"/>
      <c r="E1151" s="8"/>
      <c r="F1151" s="12"/>
      <c r="G1151" s="13"/>
      <c r="H1151" s="13"/>
    </row>
    <row r="1152" spans="1:8" s="16" customFormat="1" ht="12.95">
      <c r="A1152" s="1"/>
      <c r="B1152" s="1"/>
      <c r="C1152" s="7"/>
      <c r="D1152" s="8"/>
      <c r="E1152" s="8"/>
      <c r="F1152" s="12"/>
      <c r="G1152" s="13"/>
      <c r="H1152" s="13"/>
    </row>
    <row r="1153" spans="1:8" s="16" customFormat="1" ht="12.95">
      <c r="A1153" s="1"/>
      <c r="B1153" s="1"/>
      <c r="C1153" s="7"/>
      <c r="D1153" s="8"/>
      <c r="E1153" s="8"/>
      <c r="F1153" s="12"/>
      <c r="G1153" s="13"/>
      <c r="H1153" s="13"/>
    </row>
    <row r="1154" spans="1:8" s="16" customFormat="1" ht="12.95">
      <c r="A1154" s="1"/>
      <c r="B1154" s="1"/>
      <c r="C1154" s="7"/>
      <c r="D1154" s="8"/>
      <c r="E1154" s="8"/>
      <c r="F1154" s="12"/>
      <c r="G1154" s="13"/>
      <c r="H1154" s="13"/>
    </row>
    <row r="1155" spans="1:8" s="16" customFormat="1" ht="12.95">
      <c r="A1155" s="1"/>
      <c r="B1155" s="1"/>
      <c r="C1155" s="7"/>
      <c r="D1155" s="8"/>
      <c r="E1155" s="8"/>
      <c r="F1155" s="12"/>
      <c r="G1155" s="13"/>
      <c r="H1155" s="13"/>
    </row>
    <row r="1156" spans="1:8" s="16" customFormat="1" ht="12.95">
      <c r="A1156" s="1"/>
      <c r="B1156" s="1"/>
      <c r="C1156" s="7"/>
      <c r="D1156" s="8"/>
      <c r="E1156" s="8"/>
      <c r="F1156" s="12"/>
      <c r="G1156" s="13"/>
      <c r="H1156" s="13"/>
    </row>
    <row r="1157" spans="1:8" s="16" customFormat="1" ht="12.95">
      <c r="A1157" s="1"/>
      <c r="B1157" s="1"/>
      <c r="C1157" s="7"/>
      <c r="D1157" s="8"/>
      <c r="E1157" s="8"/>
      <c r="F1157" s="12"/>
      <c r="G1157" s="13"/>
      <c r="H1157" s="13"/>
    </row>
    <row r="1158" spans="1:8" s="16" customFormat="1" ht="12.95">
      <c r="A1158" s="1"/>
      <c r="B1158" s="1"/>
      <c r="C1158" s="7"/>
      <c r="D1158" s="8"/>
      <c r="E1158" s="8"/>
      <c r="F1158" s="12"/>
      <c r="G1158" s="13"/>
      <c r="H1158" s="13"/>
    </row>
    <row r="1159" spans="1:8" s="16" customFormat="1" ht="12.95">
      <c r="A1159" s="1"/>
      <c r="B1159" s="1"/>
      <c r="C1159" s="7"/>
      <c r="D1159" s="8"/>
      <c r="E1159" s="8"/>
      <c r="F1159" s="12"/>
      <c r="G1159" s="13"/>
      <c r="H1159" s="13"/>
    </row>
    <row r="1160" spans="1:8" s="16" customFormat="1" ht="12.95">
      <c r="A1160" s="1"/>
      <c r="B1160" s="1"/>
      <c r="C1160" s="7"/>
      <c r="D1160" s="8"/>
      <c r="E1160" s="8"/>
      <c r="F1160" s="12"/>
      <c r="G1160" s="13"/>
      <c r="H1160" s="13"/>
    </row>
    <row r="1161" spans="1:8" s="16" customFormat="1" ht="12.95">
      <c r="A1161" s="1"/>
      <c r="B1161" s="1"/>
      <c r="C1161" s="7"/>
      <c r="D1161" s="8"/>
      <c r="E1161" s="8"/>
      <c r="F1161" s="12"/>
      <c r="G1161" s="13"/>
      <c r="H1161" s="13"/>
    </row>
    <row r="1162" spans="1:8" s="16" customFormat="1" ht="12.95">
      <c r="A1162" s="1"/>
      <c r="B1162" s="1"/>
      <c r="C1162" s="7"/>
      <c r="D1162" s="8"/>
      <c r="E1162" s="8"/>
      <c r="F1162" s="12"/>
      <c r="G1162" s="13"/>
      <c r="H1162" s="13"/>
    </row>
    <row r="1163" spans="1:8" s="16" customFormat="1" ht="12.95">
      <c r="A1163" s="1"/>
      <c r="B1163" s="1"/>
      <c r="C1163" s="7"/>
      <c r="D1163" s="8"/>
      <c r="E1163" s="8"/>
      <c r="F1163" s="12"/>
      <c r="G1163" s="13"/>
      <c r="H1163" s="13"/>
    </row>
    <row r="1164" spans="1:8" s="16" customFormat="1" ht="12.95">
      <c r="A1164" s="1"/>
      <c r="B1164" s="1"/>
      <c r="C1164" s="7"/>
      <c r="D1164" s="8"/>
      <c r="E1164" s="8"/>
      <c r="F1164" s="12"/>
      <c r="G1164" s="13"/>
      <c r="H1164" s="13"/>
    </row>
    <row r="1165" spans="1:8" s="16" customFormat="1" ht="12.95">
      <c r="A1165" s="1"/>
      <c r="B1165" s="1"/>
      <c r="C1165" s="7"/>
      <c r="D1165" s="8"/>
      <c r="E1165" s="8"/>
      <c r="F1165" s="12"/>
      <c r="G1165" s="13"/>
      <c r="H1165" s="13"/>
    </row>
    <row r="1166" spans="1:8" s="16" customFormat="1" ht="12.95">
      <c r="A1166" s="1"/>
      <c r="B1166" s="1"/>
      <c r="C1166" s="7"/>
      <c r="D1166" s="8"/>
      <c r="E1166" s="8"/>
      <c r="F1166" s="12"/>
      <c r="G1166" s="13"/>
      <c r="H1166" s="13"/>
    </row>
    <row r="1167" spans="1:8" s="16" customFormat="1" ht="12.95">
      <c r="A1167" s="1"/>
      <c r="B1167" s="1"/>
      <c r="C1167" s="7"/>
      <c r="D1167" s="8"/>
      <c r="E1167" s="8"/>
      <c r="F1167" s="12"/>
      <c r="G1167" s="13"/>
      <c r="H1167" s="13"/>
    </row>
    <row r="1168" spans="1:8" s="16" customFormat="1" ht="12.95">
      <c r="A1168" s="1"/>
      <c r="B1168" s="1"/>
      <c r="C1168" s="7"/>
      <c r="D1168" s="8"/>
      <c r="E1168" s="8"/>
      <c r="F1168" s="12"/>
      <c r="G1168" s="13"/>
      <c r="H1168" s="13"/>
    </row>
    <row r="1169" spans="1:8" s="16" customFormat="1" ht="12.95">
      <c r="A1169" s="1"/>
      <c r="B1169" s="1"/>
      <c r="C1169" s="7"/>
      <c r="D1169" s="8"/>
      <c r="E1169" s="8"/>
      <c r="F1169" s="12"/>
      <c r="G1169" s="13"/>
      <c r="H1169" s="13"/>
    </row>
    <row r="1170" spans="1:8" s="16" customFormat="1" ht="12.95">
      <c r="A1170" s="1"/>
      <c r="B1170" s="1"/>
      <c r="C1170" s="7"/>
      <c r="D1170" s="8"/>
      <c r="E1170" s="8"/>
      <c r="F1170" s="12"/>
      <c r="G1170" s="13"/>
      <c r="H1170" s="13"/>
    </row>
    <row r="1171" spans="1:8" s="16" customFormat="1" ht="12.95">
      <c r="A1171" s="1"/>
      <c r="B1171" s="1"/>
      <c r="C1171" s="7"/>
      <c r="D1171" s="8"/>
      <c r="E1171" s="8"/>
      <c r="F1171" s="12"/>
      <c r="G1171" s="13"/>
      <c r="H1171" s="13"/>
    </row>
    <row r="1172" spans="1:8" s="16" customFormat="1" ht="12.95">
      <c r="A1172" s="1"/>
      <c r="B1172" s="1"/>
      <c r="C1172" s="7"/>
      <c r="D1172" s="8"/>
      <c r="E1172" s="8"/>
      <c r="F1172" s="12"/>
      <c r="G1172" s="13"/>
      <c r="H1172" s="13"/>
    </row>
    <row r="1173" spans="1:8" s="16" customFormat="1" ht="12.95">
      <c r="A1173" s="1"/>
      <c r="B1173" s="1"/>
      <c r="C1173" s="7"/>
      <c r="D1173" s="8"/>
      <c r="E1173" s="8"/>
      <c r="F1173" s="12"/>
      <c r="G1173" s="13"/>
      <c r="H1173" s="13"/>
    </row>
    <row r="1174" spans="1:8" s="16" customFormat="1" ht="12.95">
      <c r="A1174" s="1"/>
      <c r="B1174" s="1"/>
      <c r="C1174" s="7"/>
      <c r="D1174" s="8"/>
      <c r="E1174" s="8"/>
      <c r="F1174" s="12"/>
      <c r="G1174" s="13"/>
      <c r="H1174" s="13"/>
    </row>
    <row r="1175" spans="1:8" s="16" customFormat="1" ht="12.95">
      <c r="A1175" s="1"/>
      <c r="B1175" s="1"/>
      <c r="C1175" s="7"/>
      <c r="D1175" s="8"/>
      <c r="E1175" s="8"/>
      <c r="F1175" s="12"/>
      <c r="G1175" s="13"/>
      <c r="H1175" s="13"/>
    </row>
    <row r="1176" spans="1:8" s="16" customFormat="1" ht="12.95">
      <c r="A1176" s="1"/>
      <c r="B1176" s="1"/>
      <c r="C1176" s="7"/>
      <c r="D1176" s="8"/>
      <c r="E1176" s="8"/>
      <c r="F1176" s="12"/>
      <c r="G1176" s="13"/>
      <c r="H1176" s="13"/>
    </row>
    <row r="1177" spans="1:8" s="16" customFormat="1" ht="12.95">
      <c r="A1177" s="1"/>
      <c r="B1177" s="1"/>
      <c r="C1177" s="7"/>
      <c r="D1177" s="8"/>
      <c r="E1177" s="8"/>
      <c r="F1177" s="12"/>
      <c r="G1177" s="13"/>
      <c r="H1177" s="13"/>
    </row>
    <row r="1178" spans="1:8" s="16" customFormat="1" ht="12.95">
      <c r="A1178" s="1"/>
      <c r="B1178" s="1"/>
      <c r="C1178" s="7"/>
      <c r="D1178" s="8"/>
      <c r="E1178" s="8"/>
      <c r="F1178" s="12"/>
      <c r="G1178" s="13"/>
      <c r="H1178" s="13"/>
    </row>
    <row r="1179" spans="1:8" s="16" customFormat="1" ht="12.95">
      <c r="A1179" s="1"/>
      <c r="B1179" s="1"/>
      <c r="C1179" s="7"/>
      <c r="D1179" s="8"/>
      <c r="E1179" s="8"/>
      <c r="F1179" s="12"/>
      <c r="G1179" s="13"/>
      <c r="H1179" s="13"/>
    </row>
    <row r="1180" spans="1:8" s="16" customFormat="1" ht="12.95">
      <c r="A1180" s="1"/>
      <c r="B1180" s="1"/>
      <c r="C1180" s="7"/>
      <c r="D1180" s="8"/>
      <c r="E1180" s="8"/>
      <c r="F1180" s="12"/>
      <c r="G1180" s="13"/>
      <c r="H1180" s="13"/>
    </row>
    <row r="1181" spans="1:8" s="16" customFormat="1" ht="12.95">
      <c r="A1181" s="1"/>
      <c r="B1181" s="1"/>
      <c r="C1181" s="7"/>
      <c r="D1181" s="8"/>
      <c r="E1181" s="8"/>
      <c r="F1181" s="12"/>
      <c r="G1181" s="13"/>
      <c r="H1181" s="13"/>
    </row>
    <row r="1182" spans="1:8" s="16" customFormat="1" ht="12.95">
      <c r="A1182" s="1"/>
      <c r="B1182" s="1"/>
      <c r="C1182" s="7"/>
      <c r="D1182" s="8"/>
      <c r="E1182" s="8"/>
      <c r="F1182" s="12"/>
      <c r="G1182" s="13"/>
      <c r="H1182" s="13"/>
    </row>
    <row r="1183" spans="1:8" s="16" customFormat="1" ht="12.95">
      <c r="A1183" s="1"/>
      <c r="B1183" s="1"/>
      <c r="C1183" s="7"/>
      <c r="D1183" s="8"/>
      <c r="E1183" s="8"/>
      <c r="F1183" s="12"/>
      <c r="G1183" s="13"/>
      <c r="H1183" s="13"/>
    </row>
    <row r="1184" spans="1:8" s="16" customFormat="1" ht="12.95">
      <c r="A1184" s="1"/>
      <c r="B1184" s="1"/>
      <c r="C1184" s="7"/>
      <c r="D1184" s="8"/>
      <c r="E1184" s="8"/>
      <c r="F1184" s="12"/>
      <c r="G1184" s="13"/>
      <c r="H1184" s="13"/>
    </row>
    <row r="1185" spans="1:8" s="16" customFormat="1" ht="12.95">
      <c r="A1185" s="1"/>
      <c r="B1185" s="1"/>
      <c r="C1185" s="7"/>
      <c r="D1185" s="8"/>
      <c r="E1185" s="8"/>
      <c r="F1185" s="12"/>
      <c r="G1185" s="13"/>
      <c r="H1185" s="13"/>
    </row>
    <row r="1186" spans="1:8" s="16" customFormat="1" ht="12.95">
      <c r="A1186" s="1"/>
      <c r="B1186" s="1"/>
      <c r="C1186" s="7"/>
      <c r="D1186" s="8"/>
      <c r="E1186" s="8"/>
      <c r="F1186" s="12"/>
      <c r="G1186" s="13"/>
      <c r="H1186" s="13"/>
    </row>
    <row r="1187" spans="1:8" s="16" customFormat="1" ht="12.95">
      <c r="A1187" s="1"/>
      <c r="B1187" s="1"/>
      <c r="C1187" s="7"/>
      <c r="D1187" s="8"/>
      <c r="E1187" s="8"/>
      <c r="F1187" s="12"/>
      <c r="G1187" s="13"/>
      <c r="H1187" s="13"/>
    </row>
    <row r="1188" spans="1:8" s="16" customFormat="1" ht="12.95">
      <c r="A1188" s="1"/>
      <c r="B1188" s="1"/>
      <c r="C1188" s="7"/>
      <c r="D1188" s="8"/>
      <c r="E1188" s="8"/>
      <c r="F1188" s="12"/>
      <c r="G1188" s="13"/>
      <c r="H1188" s="13"/>
    </row>
    <row r="1189" spans="1:8" s="16" customFormat="1" ht="12.95">
      <c r="A1189" s="1"/>
      <c r="B1189" s="1"/>
      <c r="C1189" s="7"/>
      <c r="D1189" s="8"/>
      <c r="E1189" s="8"/>
      <c r="F1189" s="12"/>
      <c r="G1189" s="13"/>
      <c r="H1189" s="13"/>
    </row>
    <row r="1190" spans="1:8" s="16" customFormat="1" ht="12.95">
      <c r="A1190" s="1"/>
      <c r="B1190" s="1"/>
      <c r="C1190" s="7"/>
      <c r="D1190" s="8"/>
      <c r="E1190" s="8"/>
      <c r="F1190" s="12"/>
      <c r="G1190" s="13"/>
      <c r="H1190" s="13"/>
    </row>
    <row r="1191" spans="1:8" s="16" customFormat="1" ht="12.95">
      <c r="A1191" s="1"/>
      <c r="B1191" s="1"/>
      <c r="C1191" s="7"/>
      <c r="D1191" s="8"/>
      <c r="E1191" s="8"/>
      <c r="F1191" s="12"/>
      <c r="G1191" s="13"/>
      <c r="H1191" s="13"/>
    </row>
    <row r="1192" spans="1:8" s="16" customFormat="1" ht="12.95">
      <c r="A1192" s="1"/>
      <c r="B1192" s="1"/>
      <c r="C1192" s="7"/>
      <c r="D1192" s="8"/>
      <c r="E1192" s="8"/>
      <c r="F1192" s="12"/>
      <c r="G1192" s="13"/>
      <c r="H1192" s="13"/>
    </row>
    <row r="1193" spans="1:8" s="16" customFormat="1" ht="12.95">
      <c r="A1193" s="1"/>
      <c r="B1193" s="1"/>
      <c r="C1193" s="7"/>
      <c r="D1193" s="8"/>
      <c r="E1193" s="8"/>
      <c r="F1193" s="12"/>
      <c r="G1193" s="13"/>
      <c r="H1193" s="13"/>
    </row>
    <row r="1194" spans="1:8" s="16" customFormat="1" ht="12.95">
      <c r="A1194" s="1"/>
      <c r="B1194" s="1"/>
      <c r="C1194" s="7"/>
      <c r="D1194" s="8"/>
      <c r="E1194" s="8"/>
      <c r="F1194" s="12"/>
      <c r="G1194" s="13"/>
      <c r="H1194" s="13"/>
    </row>
    <row r="1195" spans="1:8" s="16" customFormat="1" ht="12.95">
      <c r="A1195" s="1"/>
      <c r="B1195" s="1"/>
      <c r="C1195" s="7"/>
      <c r="D1195" s="8"/>
      <c r="E1195" s="8"/>
      <c r="F1195" s="12"/>
      <c r="G1195" s="13"/>
      <c r="H1195" s="13"/>
    </row>
    <row r="1196" spans="1:8" s="16" customFormat="1" ht="12.95">
      <c r="A1196" s="1"/>
      <c r="B1196" s="1"/>
      <c r="C1196" s="7"/>
      <c r="D1196" s="8"/>
      <c r="E1196" s="8"/>
      <c r="F1196" s="12"/>
      <c r="G1196" s="13"/>
      <c r="H1196" s="13"/>
    </row>
    <row r="1197" spans="1:8" s="16" customFormat="1" ht="12.95">
      <c r="A1197" s="1"/>
      <c r="B1197" s="1"/>
      <c r="C1197" s="7"/>
      <c r="D1197" s="8"/>
      <c r="E1197" s="8"/>
      <c r="F1197" s="12"/>
      <c r="G1197" s="13"/>
      <c r="H1197" s="13"/>
    </row>
    <row r="1198" spans="1:8" s="16" customFormat="1" ht="12.95">
      <c r="A1198" s="1"/>
      <c r="B1198" s="1"/>
      <c r="C1198" s="7"/>
      <c r="D1198" s="8"/>
      <c r="E1198" s="8"/>
      <c r="F1198" s="12"/>
      <c r="G1198" s="13"/>
      <c r="H1198" s="13"/>
    </row>
    <row r="1199" spans="1:8" s="16" customFormat="1" ht="12.95">
      <c r="A1199" s="1"/>
      <c r="B1199" s="1"/>
      <c r="C1199" s="7"/>
      <c r="D1199" s="8"/>
      <c r="E1199" s="8"/>
      <c r="F1199" s="12"/>
      <c r="G1199" s="13"/>
      <c r="H1199" s="13"/>
    </row>
    <row r="1200" spans="1:8" s="16" customFormat="1" ht="12.95">
      <c r="A1200" s="1"/>
      <c r="B1200" s="1"/>
      <c r="C1200" s="7"/>
      <c r="D1200" s="8"/>
      <c r="E1200" s="8"/>
      <c r="F1200" s="12"/>
      <c r="G1200" s="13"/>
      <c r="H1200" s="13"/>
    </row>
    <row r="1201" spans="1:8" s="16" customFormat="1" ht="12.95">
      <c r="A1201" s="1"/>
      <c r="B1201" s="1"/>
      <c r="C1201" s="7"/>
      <c r="D1201" s="8"/>
      <c r="E1201" s="8"/>
      <c r="F1201" s="12"/>
      <c r="G1201" s="13"/>
      <c r="H1201" s="13"/>
    </row>
    <row r="1202" spans="1:8" s="16" customFormat="1" ht="12.95">
      <c r="A1202" s="1"/>
      <c r="B1202" s="1"/>
      <c r="C1202" s="7"/>
      <c r="D1202" s="8"/>
      <c r="E1202" s="8"/>
      <c r="F1202" s="12"/>
      <c r="G1202" s="13"/>
      <c r="H1202" s="13"/>
    </row>
    <row r="1203" spans="1:8" s="16" customFormat="1" ht="12.95">
      <c r="A1203" s="1"/>
      <c r="B1203" s="1"/>
      <c r="C1203" s="7"/>
      <c r="D1203" s="8"/>
      <c r="E1203" s="8"/>
      <c r="F1203" s="12"/>
      <c r="G1203" s="13"/>
      <c r="H1203" s="13"/>
    </row>
    <row r="1204" spans="1:8" s="16" customFormat="1" ht="12.95">
      <c r="A1204" s="1"/>
      <c r="B1204" s="1"/>
      <c r="C1204" s="7"/>
      <c r="D1204" s="8"/>
      <c r="E1204" s="8"/>
      <c r="F1204" s="12"/>
      <c r="G1204" s="13"/>
      <c r="H1204" s="13"/>
    </row>
    <row r="1205" spans="1:8" s="16" customFormat="1" ht="12.95">
      <c r="A1205" s="1"/>
      <c r="B1205" s="1"/>
      <c r="C1205" s="7"/>
      <c r="D1205" s="8"/>
      <c r="E1205" s="8"/>
      <c r="F1205" s="12"/>
      <c r="G1205" s="13"/>
      <c r="H1205" s="13"/>
    </row>
    <row r="1206" spans="1:8" s="16" customFormat="1" ht="12.95">
      <c r="A1206" s="1"/>
      <c r="B1206" s="1"/>
      <c r="C1206" s="7"/>
      <c r="D1206" s="8"/>
      <c r="E1206" s="8"/>
      <c r="F1206" s="12"/>
      <c r="G1206" s="13"/>
      <c r="H1206" s="13"/>
    </row>
    <row r="1207" spans="1:8" s="16" customFormat="1" ht="12.95">
      <c r="A1207" s="1"/>
      <c r="B1207" s="1"/>
      <c r="C1207" s="7"/>
      <c r="D1207" s="8"/>
      <c r="E1207" s="8"/>
      <c r="F1207" s="12"/>
      <c r="G1207" s="13"/>
      <c r="H1207" s="13"/>
    </row>
    <row r="1208" spans="1:8" s="16" customFormat="1" ht="12.95">
      <c r="A1208" s="1"/>
      <c r="B1208" s="1"/>
      <c r="C1208" s="7"/>
      <c r="D1208" s="8"/>
      <c r="E1208" s="8"/>
      <c r="F1208" s="12"/>
      <c r="G1208" s="13"/>
      <c r="H1208" s="13"/>
    </row>
    <row r="1209" spans="1:8" s="16" customFormat="1" ht="12.95">
      <c r="A1209" s="1"/>
      <c r="B1209" s="1"/>
      <c r="C1209" s="7"/>
      <c r="D1209" s="8"/>
      <c r="E1209" s="8"/>
      <c r="F1209" s="12"/>
      <c r="G1209" s="13"/>
      <c r="H1209" s="13"/>
    </row>
    <row r="1210" spans="1:8" s="16" customFormat="1" ht="12.95">
      <c r="A1210" s="1"/>
      <c r="B1210" s="1"/>
      <c r="C1210" s="7"/>
      <c r="D1210" s="8"/>
      <c r="E1210" s="8"/>
      <c r="F1210" s="12"/>
      <c r="G1210" s="13"/>
      <c r="H1210" s="13"/>
    </row>
    <row r="1211" spans="1:8" s="16" customFormat="1" ht="12.95">
      <c r="A1211" s="1"/>
      <c r="B1211" s="1"/>
      <c r="C1211" s="7"/>
      <c r="D1211" s="8"/>
      <c r="E1211" s="8"/>
      <c r="F1211" s="12"/>
      <c r="G1211" s="13"/>
      <c r="H1211" s="13"/>
    </row>
    <row r="1212" spans="1:8" s="16" customFormat="1" ht="12.95">
      <c r="A1212" s="1"/>
      <c r="B1212" s="1"/>
      <c r="C1212" s="7"/>
      <c r="D1212" s="8"/>
      <c r="E1212" s="8"/>
      <c r="F1212" s="12"/>
      <c r="G1212" s="13"/>
      <c r="H1212" s="13"/>
    </row>
    <row r="1213" spans="1:8" s="16" customFormat="1" ht="12.95">
      <c r="A1213" s="1"/>
      <c r="B1213" s="1"/>
      <c r="C1213" s="7"/>
      <c r="D1213" s="8"/>
      <c r="E1213" s="8"/>
      <c r="F1213" s="12"/>
      <c r="G1213" s="13"/>
      <c r="H1213" s="13"/>
    </row>
    <row r="1214" spans="1:8" s="16" customFormat="1" ht="12.95">
      <c r="A1214" s="1"/>
      <c r="B1214" s="1"/>
      <c r="C1214" s="7"/>
      <c r="D1214" s="8"/>
      <c r="E1214" s="8"/>
      <c r="F1214" s="12"/>
      <c r="G1214" s="13"/>
      <c r="H1214" s="13"/>
    </row>
    <row r="1215" spans="1:8" s="16" customFormat="1" ht="12.95">
      <c r="A1215" s="1"/>
      <c r="B1215" s="1"/>
      <c r="C1215" s="7"/>
      <c r="D1215" s="8"/>
      <c r="E1215" s="8"/>
      <c r="F1215" s="12"/>
      <c r="G1215" s="13"/>
      <c r="H1215" s="13"/>
    </row>
    <row r="1216" spans="1:8" s="16" customFormat="1" ht="12.95">
      <c r="A1216" s="1"/>
      <c r="B1216" s="1"/>
      <c r="C1216" s="7"/>
      <c r="D1216" s="8"/>
      <c r="E1216" s="8"/>
      <c r="F1216" s="12"/>
      <c r="G1216" s="13"/>
      <c r="H1216" s="13"/>
    </row>
    <row r="1217" spans="1:8" s="16" customFormat="1" ht="12.95">
      <c r="A1217" s="1"/>
      <c r="B1217" s="1"/>
      <c r="C1217" s="7"/>
      <c r="D1217" s="8"/>
      <c r="E1217" s="8"/>
      <c r="F1217" s="12"/>
      <c r="G1217" s="13"/>
      <c r="H1217" s="13"/>
    </row>
    <row r="1218" spans="1:8" s="16" customFormat="1" ht="12.95">
      <c r="A1218" s="1"/>
      <c r="B1218" s="1"/>
      <c r="C1218" s="7"/>
      <c r="D1218" s="8"/>
      <c r="E1218" s="8"/>
      <c r="F1218" s="12"/>
      <c r="G1218" s="13"/>
      <c r="H1218" s="13"/>
    </row>
    <row r="1219" spans="1:8" s="16" customFormat="1" ht="12.95">
      <c r="A1219" s="1"/>
      <c r="B1219" s="1"/>
      <c r="C1219" s="7"/>
      <c r="D1219" s="8"/>
      <c r="E1219" s="8"/>
      <c r="F1219" s="12"/>
      <c r="G1219" s="13"/>
      <c r="H1219" s="13"/>
    </row>
    <row r="1220" spans="1:8" s="16" customFormat="1" ht="12.95">
      <c r="A1220" s="1"/>
      <c r="B1220" s="1"/>
      <c r="C1220" s="7"/>
      <c r="D1220" s="8"/>
      <c r="E1220" s="8"/>
      <c r="F1220" s="12"/>
      <c r="G1220" s="13"/>
      <c r="H1220" s="13"/>
    </row>
    <row r="1221" spans="1:8" s="16" customFormat="1" ht="12.95">
      <c r="A1221" s="1"/>
      <c r="B1221" s="1"/>
      <c r="C1221" s="7"/>
      <c r="D1221" s="8"/>
      <c r="E1221" s="8"/>
      <c r="F1221" s="12"/>
      <c r="G1221" s="13"/>
      <c r="H1221" s="13"/>
    </row>
    <row r="1222" spans="1:8" s="16" customFormat="1" ht="12.95">
      <c r="A1222" s="1"/>
      <c r="B1222" s="1"/>
      <c r="C1222" s="7"/>
      <c r="D1222" s="8"/>
      <c r="E1222" s="8"/>
      <c r="F1222" s="12"/>
      <c r="G1222" s="13"/>
      <c r="H1222" s="13"/>
    </row>
    <row r="1223" spans="1:8" s="16" customFormat="1" ht="12.95">
      <c r="A1223" s="1"/>
      <c r="B1223" s="1"/>
      <c r="C1223" s="7"/>
      <c r="D1223" s="8"/>
      <c r="E1223" s="8"/>
      <c r="F1223" s="12"/>
      <c r="G1223" s="13"/>
      <c r="H1223" s="13"/>
    </row>
    <row r="1224" spans="1:8" s="16" customFormat="1" ht="12.95">
      <c r="A1224" s="1"/>
      <c r="B1224" s="1"/>
      <c r="C1224" s="7"/>
      <c r="D1224" s="8"/>
      <c r="E1224" s="8"/>
      <c r="F1224" s="12"/>
      <c r="G1224" s="13"/>
      <c r="H1224" s="13"/>
    </row>
    <row r="1225" spans="1:8" s="16" customFormat="1" ht="12.95">
      <c r="A1225" s="1"/>
      <c r="B1225" s="1"/>
      <c r="C1225" s="7"/>
      <c r="D1225" s="8"/>
      <c r="E1225" s="8"/>
      <c r="F1225" s="12"/>
      <c r="G1225" s="13"/>
      <c r="H1225" s="13"/>
    </row>
    <row r="1226" spans="1:8" s="16" customFormat="1" ht="12.95">
      <c r="A1226" s="1"/>
      <c r="B1226" s="1"/>
      <c r="C1226" s="7"/>
      <c r="D1226" s="8"/>
      <c r="E1226" s="8"/>
      <c r="F1226" s="12"/>
      <c r="G1226" s="13"/>
      <c r="H1226" s="13"/>
    </row>
    <row r="1227" spans="1:8" s="16" customFormat="1" ht="12.95">
      <c r="A1227" s="1"/>
      <c r="B1227" s="1"/>
      <c r="C1227" s="7"/>
      <c r="D1227" s="8"/>
      <c r="E1227" s="8"/>
      <c r="F1227" s="12"/>
      <c r="G1227" s="13"/>
      <c r="H1227" s="13"/>
    </row>
    <row r="1228" spans="1:8" s="16" customFormat="1" ht="12.95">
      <c r="A1228" s="1"/>
      <c r="B1228" s="1"/>
      <c r="C1228" s="7"/>
      <c r="D1228" s="8"/>
      <c r="E1228" s="8"/>
      <c r="F1228" s="12"/>
      <c r="G1228" s="13"/>
      <c r="H1228" s="13"/>
    </row>
    <row r="1229" spans="1:8" s="16" customFormat="1" ht="12.95">
      <c r="A1229" s="1"/>
      <c r="B1229" s="1"/>
      <c r="C1229" s="7"/>
      <c r="D1229" s="8"/>
      <c r="E1229" s="8"/>
      <c r="F1229" s="12"/>
      <c r="G1229" s="13"/>
      <c r="H1229" s="13"/>
    </row>
    <row r="1230" spans="1:8" s="16" customFormat="1" ht="12.95">
      <c r="A1230" s="1"/>
      <c r="B1230" s="1"/>
      <c r="C1230" s="7"/>
      <c r="D1230" s="8"/>
      <c r="E1230" s="8"/>
      <c r="F1230" s="12"/>
      <c r="G1230" s="13"/>
      <c r="H1230" s="13"/>
    </row>
    <row r="1231" spans="1:8" s="16" customFormat="1" ht="12.95">
      <c r="A1231" s="1"/>
      <c r="B1231" s="1"/>
      <c r="C1231" s="7"/>
      <c r="D1231" s="8"/>
      <c r="E1231" s="8"/>
      <c r="F1231" s="12"/>
      <c r="G1231" s="13"/>
      <c r="H1231" s="13"/>
    </row>
    <row r="1232" spans="1:8" s="16" customFormat="1" ht="12.95">
      <c r="A1232" s="1"/>
      <c r="B1232" s="1"/>
      <c r="C1232" s="7"/>
      <c r="D1232" s="8"/>
      <c r="E1232" s="8"/>
      <c r="F1232" s="12"/>
      <c r="G1232" s="13"/>
      <c r="H1232" s="13"/>
    </row>
    <row r="1233" spans="1:8" s="16" customFormat="1" ht="12.95">
      <c r="A1233" s="1"/>
      <c r="B1233" s="1"/>
      <c r="C1233" s="7"/>
      <c r="D1233" s="8"/>
      <c r="E1233" s="8"/>
      <c r="F1233" s="12"/>
      <c r="G1233" s="13"/>
      <c r="H1233" s="13"/>
    </row>
    <row r="1234" spans="1:8" s="16" customFormat="1" ht="12.95">
      <c r="A1234" s="1"/>
      <c r="B1234" s="1"/>
      <c r="C1234" s="7"/>
      <c r="D1234" s="8"/>
      <c r="E1234" s="8"/>
      <c r="F1234" s="12"/>
      <c r="G1234" s="13"/>
      <c r="H1234" s="13"/>
    </row>
    <row r="1235" spans="1:8" s="16" customFormat="1" ht="12.95">
      <c r="A1235" s="1"/>
      <c r="B1235" s="1"/>
      <c r="C1235" s="7"/>
      <c r="D1235" s="8"/>
      <c r="E1235" s="8"/>
      <c r="F1235" s="12"/>
      <c r="G1235" s="13"/>
      <c r="H1235" s="13"/>
    </row>
    <row r="1236" spans="1:8" s="16" customFormat="1" ht="12.95">
      <c r="A1236" s="1"/>
      <c r="B1236" s="1"/>
      <c r="C1236" s="7"/>
      <c r="D1236" s="8"/>
      <c r="E1236" s="8"/>
      <c r="F1236" s="12"/>
      <c r="G1236" s="13"/>
      <c r="H1236" s="13"/>
    </row>
    <row r="1237" spans="1:8" s="16" customFormat="1" ht="12.95">
      <c r="A1237" s="1"/>
      <c r="B1237" s="1"/>
      <c r="C1237" s="7"/>
      <c r="D1237" s="8"/>
      <c r="E1237" s="8"/>
      <c r="F1237" s="12"/>
      <c r="G1237" s="13"/>
      <c r="H1237" s="13"/>
    </row>
    <row r="1238" spans="1:8" s="16" customFormat="1" ht="12.95">
      <c r="A1238" s="1"/>
      <c r="B1238" s="1"/>
      <c r="C1238" s="7"/>
      <c r="D1238" s="8"/>
      <c r="E1238" s="8"/>
      <c r="F1238" s="12"/>
      <c r="G1238" s="13"/>
      <c r="H1238" s="13"/>
    </row>
    <row r="1239" spans="1:8" s="16" customFormat="1" ht="12.95">
      <c r="A1239" s="1"/>
      <c r="B1239" s="1"/>
      <c r="C1239" s="7"/>
      <c r="D1239" s="8"/>
      <c r="E1239" s="8"/>
      <c r="F1239" s="12"/>
      <c r="G1239" s="13"/>
      <c r="H1239" s="13"/>
    </row>
    <row r="1240" spans="1:8" s="16" customFormat="1" ht="12.95">
      <c r="A1240" s="1"/>
      <c r="B1240" s="1"/>
      <c r="C1240" s="7"/>
      <c r="D1240" s="8"/>
      <c r="E1240" s="8"/>
      <c r="F1240" s="12"/>
      <c r="G1240" s="13"/>
      <c r="H1240" s="13"/>
    </row>
    <row r="1241" spans="1:8" s="16" customFormat="1" ht="12.95">
      <c r="A1241" s="1"/>
      <c r="B1241" s="1"/>
      <c r="C1241" s="7"/>
      <c r="D1241" s="8"/>
      <c r="E1241" s="8"/>
      <c r="F1241" s="12"/>
      <c r="G1241" s="13"/>
      <c r="H1241" s="13"/>
    </row>
    <row r="1242" spans="1:8" s="16" customFormat="1" ht="12.95">
      <c r="A1242" s="1"/>
      <c r="B1242" s="1"/>
      <c r="C1242" s="7"/>
      <c r="D1242" s="8"/>
      <c r="E1242" s="8"/>
      <c r="F1242" s="12"/>
      <c r="G1242" s="13"/>
      <c r="H1242" s="13"/>
    </row>
    <row r="1243" spans="1:8" s="16" customFormat="1" ht="12.95">
      <c r="A1243" s="1"/>
      <c r="B1243" s="1"/>
      <c r="C1243" s="7"/>
      <c r="D1243" s="8"/>
      <c r="E1243" s="8"/>
      <c r="F1243" s="12"/>
      <c r="G1243" s="13"/>
      <c r="H1243" s="13"/>
    </row>
    <row r="1244" spans="1:8" s="16" customFormat="1" ht="12.95">
      <c r="A1244" s="1"/>
      <c r="B1244" s="1"/>
      <c r="C1244" s="7"/>
      <c r="D1244" s="8"/>
      <c r="E1244" s="8"/>
      <c r="F1244" s="12"/>
      <c r="G1244" s="13"/>
      <c r="H1244" s="13"/>
    </row>
    <row r="1245" spans="1:8" s="16" customFormat="1" ht="12.95">
      <c r="A1245" s="1"/>
      <c r="B1245" s="1"/>
      <c r="C1245" s="7"/>
      <c r="D1245" s="8"/>
      <c r="E1245" s="8"/>
      <c r="F1245" s="12"/>
      <c r="G1245" s="13"/>
      <c r="H1245" s="13"/>
    </row>
    <row r="1246" spans="1:8" s="16" customFormat="1" ht="12.95">
      <c r="A1246" s="1"/>
      <c r="B1246" s="1"/>
      <c r="C1246" s="7"/>
      <c r="D1246" s="8"/>
      <c r="E1246" s="8"/>
      <c r="F1246" s="12"/>
      <c r="G1246" s="13"/>
      <c r="H1246" s="13"/>
    </row>
    <row r="1247" spans="1:8" s="16" customFormat="1" ht="12.95">
      <c r="A1247" s="1"/>
      <c r="B1247" s="1"/>
      <c r="C1247" s="7"/>
      <c r="D1247" s="8"/>
      <c r="E1247" s="8"/>
      <c r="F1247" s="12"/>
      <c r="G1247" s="13"/>
      <c r="H1247" s="13"/>
    </row>
    <row r="1248" spans="1:8" s="16" customFormat="1" ht="12.95">
      <c r="A1248" s="1"/>
      <c r="B1248" s="1"/>
      <c r="C1248" s="7"/>
      <c r="D1248" s="8"/>
      <c r="E1248" s="8"/>
      <c r="F1248" s="12"/>
      <c r="G1248" s="13"/>
      <c r="H1248" s="13"/>
    </row>
    <row r="1249" spans="1:8" s="16" customFormat="1" ht="12.95">
      <c r="A1249" s="1"/>
      <c r="B1249" s="1"/>
      <c r="C1249" s="7"/>
      <c r="D1249" s="8"/>
      <c r="E1249" s="8"/>
      <c r="F1249" s="12"/>
      <c r="G1249" s="13"/>
      <c r="H1249" s="13"/>
    </row>
    <row r="1250" spans="1:8" s="16" customFormat="1" ht="12.95">
      <c r="A1250" s="1"/>
      <c r="B1250" s="1"/>
      <c r="C1250" s="7"/>
      <c r="D1250" s="8"/>
      <c r="E1250" s="8"/>
      <c r="F1250" s="12"/>
      <c r="G1250" s="13"/>
      <c r="H1250" s="13"/>
    </row>
    <row r="1251" spans="1:8" s="16" customFormat="1" ht="12.95">
      <c r="A1251" s="1"/>
      <c r="B1251" s="1"/>
      <c r="C1251" s="7"/>
      <c r="D1251" s="8"/>
      <c r="E1251" s="8"/>
      <c r="F1251" s="12"/>
      <c r="G1251" s="13"/>
      <c r="H1251" s="13"/>
    </row>
    <row r="1252" spans="1:8" s="16" customFormat="1" ht="12.95">
      <c r="A1252" s="1"/>
      <c r="B1252" s="1"/>
      <c r="C1252" s="7"/>
      <c r="D1252" s="8"/>
      <c r="E1252" s="8"/>
      <c r="F1252" s="12"/>
      <c r="G1252" s="13"/>
      <c r="H1252" s="13"/>
    </row>
    <row r="1253" spans="1:8" s="16" customFormat="1" ht="12.95">
      <c r="A1253" s="1"/>
      <c r="B1253" s="1"/>
      <c r="C1253" s="7"/>
      <c r="D1253" s="8"/>
      <c r="E1253" s="8"/>
      <c r="F1253" s="12"/>
      <c r="G1253" s="13"/>
      <c r="H1253" s="13"/>
    </row>
    <row r="1254" spans="1:8" s="16" customFormat="1" ht="12.95">
      <c r="A1254" s="1"/>
      <c r="B1254" s="1"/>
      <c r="C1254" s="7"/>
      <c r="D1254" s="8"/>
      <c r="E1254" s="8"/>
      <c r="F1254" s="12"/>
      <c r="G1254" s="13"/>
      <c r="H1254" s="13"/>
    </row>
    <row r="1255" spans="1:8" s="16" customFormat="1" ht="12.95">
      <c r="A1255" s="1"/>
      <c r="B1255" s="1"/>
      <c r="C1255" s="7"/>
      <c r="D1255" s="8"/>
      <c r="E1255" s="8"/>
      <c r="F1255" s="12"/>
      <c r="G1255" s="13"/>
      <c r="H1255" s="13"/>
    </row>
    <row r="1256" spans="1:8" s="16" customFormat="1" ht="12.95">
      <c r="A1256" s="1"/>
      <c r="B1256" s="1"/>
      <c r="C1256" s="7"/>
      <c r="D1256" s="8"/>
      <c r="E1256" s="8"/>
      <c r="F1256" s="12"/>
      <c r="G1256" s="13"/>
      <c r="H1256" s="13"/>
    </row>
    <row r="1257" spans="1:8" s="16" customFormat="1" ht="12.95">
      <c r="A1257" s="1"/>
      <c r="B1257" s="1"/>
      <c r="C1257" s="7"/>
      <c r="D1257" s="8"/>
      <c r="E1257" s="8"/>
      <c r="F1257" s="12"/>
      <c r="G1257" s="13"/>
      <c r="H1257" s="13"/>
    </row>
    <row r="1258" spans="1:8" s="16" customFormat="1" ht="12.95">
      <c r="A1258" s="1"/>
      <c r="B1258" s="1"/>
      <c r="C1258" s="7"/>
      <c r="D1258" s="8"/>
      <c r="E1258" s="8"/>
      <c r="F1258" s="12"/>
      <c r="G1258" s="13"/>
      <c r="H1258" s="13"/>
    </row>
    <row r="1259" spans="1:8" s="16" customFormat="1" ht="12.95">
      <c r="A1259" s="1"/>
      <c r="B1259" s="1"/>
      <c r="C1259" s="7"/>
      <c r="D1259" s="8"/>
      <c r="E1259" s="8"/>
      <c r="F1259" s="12"/>
      <c r="G1259" s="13"/>
      <c r="H1259" s="13"/>
    </row>
    <row r="1260" spans="1:8" s="16" customFormat="1" ht="12.95">
      <c r="A1260" s="1"/>
      <c r="B1260" s="1"/>
      <c r="C1260" s="7"/>
      <c r="D1260" s="8"/>
      <c r="E1260" s="8"/>
      <c r="F1260" s="12"/>
      <c r="G1260" s="13"/>
      <c r="H1260" s="13"/>
    </row>
    <row r="1261" spans="1:8" s="16" customFormat="1" ht="12.95">
      <c r="A1261" s="1"/>
      <c r="B1261" s="1"/>
      <c r="C1261" s="7"/>
      <c r="D1261" s="8"/>
      <c r="E1261" s="8"/>
      <c r="F1261" s="12"/>
      <c r="G1261" s="13"/>
      <c r="H1261" s="13"/>
    </row>
    <row r="1262" spans="1:8" s="16" customFormat="1" ht="12.95">
      <c r="A1262" s="1"/>
      <c r="B1262" s="1"/>
      <c r="C1262" s="7"/>
      <c r="D1262" s="8"/>
      <c r="E1262" s="8"/>
      <c r="F1262" s="12"/>
      <c r="G1262" s="13"/>
      <c r="H1262" s="13"/>
    </row>
    <row r="1263" spans="1:8" s="16" customFormat="1" ht="12.95">
      <c r="A1263" s="1"/>
      <c r="B1263" s="1"/>
      <c r="C1263" s="7"/>
      <c r="D1263" s="8"/>
      <c r="E1263" s="8"/>
      <c r="F1263" s="12"/>
      <c r="G1263" s="13"/>
      <c r="H1263" s="13"/>
    </row>
    <row r="1264" spans="1:8" s="16" customFormat="1" ht="12.95">
      <c r="A1264" s="1"/>
      <c r="B1264" s="1"/>
      <c r="C1264" s="7"/>
      <c r="D1264" s="8"/>
      <c r="E1264" s="8"/>
      <c r="F1264" s="12"/>
      <c r="G1264" s="13"/>
      <c r="H1264" s="13"/>
    </row>
    <row r="1265" spans="1:8" s="16" customFormat="1" ht="12.95">
      <c r="A1265" s="1"/>
      <c r="B1265" s="1"/>
      <c r="C1265" s="7"/>
      <c r="D1265" s="8"/>
      <c r="E1265" s="8"/>
      <c r="F1265" s="12"/>
      <c r="G1265" s="13"/>
      <c r="H1265" s="13"/>
    </row>
    <row r="1266" spans="1:8" s="16" customFormat="1" ht="12.95">
      <c r="A1266" s="1"/>
      <c r="B1266" s="1"/>
      <c r="C1266" s="7"/>
      <c r="D1266" s="8"/>
      <c r="E1266" s="8"/>
      <c r="F1266" s="12"/>
      <c r="G1266" s="13"/>
      <c r="H1266" s="13"/>
    </row>
    <row r="1267" spans="1:8" s="16" customFormat="1" ht="12.95">
      <c r="A1267" s="1"/>
      <c r="B1267" s="1"/>
      <c r="C1267" s="7"/>
      <c r="D1267" s="8"/>
      <c r="E1267" s="8"/>
      <c r="F1267" s="12"/>
      <c r="G1267" s="13"/>
      <c r="H1267" s="13"/>
    </row>
    <row r="1268" spans="1:8" s="16" customFormat="1" ht="12.95">
      <c r="A1268" s="1"/>
      <c r="B1268" s="1"/>
      <c r="C1268" s="7"/>
      <c r="D1268" s="8"/>
      <c r="E1268" s="8"/>
      <c r="F1268" s="12"/>
      <c r="G1268" s="13"/>
      <c r="H1268" s="13"/>
    </row>
    <row r="1269" spans="1:8" s="16" customFormat="1" ht="12.95">
      <c r="A1269" s="1"/>
      <c r="B1269" s="1"/>
      <c r="C1269" s="7"/>
      <c r="D1269" s="8"/>
      <c r="E1269" s="8"/>
      <c r="F1269" s="12"/>
      <c r="G1269" s="13"/>
      <c r="H1269" s="13"/>
    </row>
    <row r="1270" spans="1:8" s="16" customFormat="1" ht="12.95">
      <c r="A1270" s="1"/>
      <c r="B1270" s="1"/>
      <c r="C1270" s="7"/>
      <c r="D1270" s="8"/>
      <c r="E1270" s="8"/>
      <c r="F1270" s="12"/>
      <c r="G1270" s="13"/>
      <c r="H1270" s="13"/>
    </row>
    <row r="1271" spans="1:8" s="16" customFormat="1" ht="12.95">
      <c r="A1271" s="1"/>
      <c r="B1271" s="1"/>
      <c r="C1271" s="7"/>
      <c r="D1271" s="8"/>
      <c r="E1271" s="8"/>
      <c r="F1271" s="12"/>
      <c r="G1271" s="13"/>
      <c r="H1271" s="13"/>
    </row>
    <row r="1272" spans="1:8" s="16" customFormat="1" ht="12.95">
      <c r="A1272" s="1"/>
      <c r="B1272" s="1"/>
      <c r="C1272" s="7"/>
      <c r="D1272" s="8"/>
      <c r="E1272" s="8"/>
      <c r="F1272" s="12"/>
      <c r="G1272" s="13"/>
      <c r="H1272" s="13"/>
    </row>
    <row r="1273" spans="1:8" s="16" customFormat="1" ht="12.95">
      <c r="A1273" s="1"/>
      <c r="B1273" s="1"/>
      <c r="C1273" s="7"/>
      <c r="D1273" s="8"/>
      <c r="E1273" s="8"/>
      <c r="F1273" s="12"/>
      <c r="G1273" s="13"/>
      <c r="H1273" s="13"/>
    </row>
    <row r="1274" spans="1:8" s="16" customFormat="1" ht="12.95">
      <c r="A1274" s="1"/>
      <c r="B1274" s="1"/>
      <c r="C1274" s="7"/>
      <c r="D1274" s="8"/>
      <c r="E1274" s="8"/>
      <c r="F1274" s="12"/>
      <c r="G1274" s="13"/>
      <c r="H1274" s="13"/>
    </row>
    <row r="1275" spans="1:8" s="16" customFormat="1" ht="12.95">
      <c r="A1275" s="1"/>
      <c r="B1275" s="1"/>
      <c r="C1275" s="7"/>
      <c r="D1275" s="8"/>
      <c r="E1275" s="8"/>
      <c r="F1275" s="12"/>
      <c r="G1275" s="13"/>
      <c r="H1275" s="13"/>
    </row>
    <row r="1276" spans="1:8" s="16" customFormat="1" ht="12.95">
      <c r="A1276" s="1"/>
      <c r="B1276" s="1"/>
      <c r="C1276" s="7"/>
      <c r="D1276" s="8"/>
      <c r="E1276" s="8"/>
      <c r="F1276" s="12"/>
      <c r="G1276" s="13"/>
      <c r="H1276" s="13"/>
    </row>
    <row r="1277" spans="1:8" s="16" customFormat="1" ht="12.95">
      <c r="A1277" s="1"/>
      <c r="B1277" s="1"/>
      <c r="C1277" s="7"/>
      <c r="D1277" s="8"/>
      <c r="E1277" s="8"/>
      <c r="F1277" s="12"/>
      <c r="G1277" s="13"/>
      <c r="H1277" s="13"/>
    </row>
    <row r="1278" spans="1:8" s="16" customFormat="1" ht="12.95">
      <c r="A1278" s="1"/>
      <c r="B1278" s="1"/>
      <c r="C1278" s="7"/>
      <c r="D1278" s="8"/>
      <c r="E1278" s="8"/>
      <c r="F1278" s="12"/>
      <c r="G1278" s="13"/>
      <c r="H1278" s="13"/>
    </row>
    <row r="1279" spans="1:8" s="16" customFormat="1" ht="12.95">
      <c r="A1279" s="1"/>
      <c r="B1279" s="1"/>
      <c r="C1279" s="7"/>
      <c r="D1279" s="8"/>
      <c r="E1279" s="8"/>
      <c r="F1279" s="12"/>
      <c r="G1279" s="13"/>
      <c r="H1279" s="13"/>
    </row>
    <row r="1280" spans="1:8" s="16" customFormat="1" ht="12.95">
      <c r="A1280" s="1"/>
      <c r="B1280" s="1"/>
      <c r="C1280" s="7"/>
      <c r="D1280" s="8"/>
      <c r="E1280" s="8"/>
      <c r="F1280" s="12"/>
      <c r="G1280" s="13"/>
      <c r="H1280" s="13"/>
    </row>
    <row r="1281" spans="1:8" s="16" customFormat="1" ht="12.95">
      <c r="A1281" s="1"/>
      <c r="B1281" s="1"/>
      <c r="C1281" s="7"/>
      <c r="D1281" s="8"/>
      <c r="E1281" s="8"/>
      <c r="F1281" s="12"/>
      <c r="G1281" s="13"/>
      <c r="H1281" s="13"/>
    </row>
    <row r="1282" spans="1:8" s="16" customFormat="1" ht="12.95">
      <c r="A1282" s="1"/>
      <c r="B1282" s="1"/>
      <c r="C1282" s="7"/>
      <c r="D1282" s="8"/>
      <c r="E1282" s="8"/>
      <c r="F1282" s="12"/>
      <c r="G1282" s="13"/>
      <c r="H1282" s="13"/>
    </row>
    <row r="1283" spans="1:8" s="16" customFormat="1" ht="12.95">
      <c r="A1283" s="1"/>
      <c r="B1283" s="1"/>
      <c r="C1283" s="7"/>
      <c r="D1283" s="8"/>
      <c r="E1283" s="8"/>
      <c r="F1283" s="12"/>
      <c r="G1283" s="13"/>
      <c r="H1283" s="13"/>
    </row>
    <row r="1284" spans="1:8" s="16" customFormat="1" ht="12.95">
      <c r="A1284" s="1"/>
      <c r="B1284" s="1"/>
      <c r="C1284" s="7"/>
      <c r="D1284" s="8"/>
      <c r="E1284" s="8"/>
      <c r="F1284" s="12"/>
      <c r="G1284" s="13"/>
      <c r="H1284" s="13"/>
    </row>
    <row r="1285" spans="1:8" s="16" customFormat="1" ht="12.95">
      <c r="A1285" s="1"/>
      <c r="B1285" s="1"/>
      <c r="C1285" s="7"/>
      <c r="D1285" s="8"/>
      <c r="E1285" s="8"/>
      <c r="F1285" s="12"/>
      <c r="G1285" s="13"/>
      <c r="H1285" s="13"/>
    </row>
    <row r="1286" spans="1:8" s="16" customFormat="1" ht="12.95">
      <c r="A1286" s="1"/>
      <c r="B1286" s="1"/>
      <c r="C1286" s="7"/>
      <c r="D1286" s="8"/>
      <c r="E1286" s="8"/>
      <c r="F1286" s="12"/>
      <c r="G1286" s="13"/>
      <c r="H1286" s="13"/>
    </row>
    <row r="1287" spans="1:8" s="16" customFormat="1" ht="12.95">
      <c r="A1287" s="1"/>
      <c r="B1287" s="1"/>
      <c r="C1287" s="7"/>
      <c r="D1287" s="8"/>
      <c r="E1287" s="8"/>
      <c r="F1287" s="12"/>
      <c r="G1287" s="13"/>
      <c r="H1287" s="13"/>
    </row>
    <row r="1288" spans="1:8" s="16" customFormat="1" ht="12.95">
      <c r="A1288" s="1"/>
      <c r="B1288" s="1"/>
      <c r="C1288" s="7"/>
      <c r="D1288" s="8"/>
      <c r="E1288" s="8"/>
      <c r="F1288" s="12"/>
      <c r="G1288" s="13"/>
      <c r="H1288" s="13"/>
    </row>
    <row r="1289" spans="1:8" s="16" customFormat="1" ht="12.95">
      <c r="A1289" s="1"/>
      <c r="B1289" s="1"/>
      <c r="C1289" s="7"/>
      <c r="D1289" s="8"/>
      <c r="E1289" s="8"/>
      <c r="F1289" s="12"/>
      <c r="G1289" s="13"/>
      <c r="H1289" s="13"/>
    </row>
    <row r="1290" spans="1:8" s="16" customFormat="1" ht="12.95">
      <c r="A1290" s="1"/>
      <c r="B1290" s="1"/>
      <c r="C1290" s="7"/>
      <c r="D1290" s="8"/>
      <c r="E1290" s="8"/>
      <c r="F1290" s="12"/>
      <c r="G1290" s="13"/>
      <c r="H1290" s="13"/>
    </row>
    <row r="1291" spans="1:8" s="16" customFormat="1" ht="12.95">
      <c r="A1291" s="1"/>
      <c r="B1291" s="1"/>
      <c r="C1291" s="7"/>
      <c r="D1291" s="8"/>
      <c r="E1291" s="8"/>
      <c r="F1291" s="12"/>
      <c r="G1291" s="13"/>
      <c r="H1291" s="13"/>
    </row>
    <row r="1292" spans="1:8" s="16" customFormat="1" ht="12.95">
      <c r="A1292" s="1"/>
      <c r="B1292" s="1"/>
      <c r="C1292" s="7"/>
      <c r="D1292" s="8"/>
      <c r="E1292" s="8"/>
      <c r="F1292" s="12"/>
      <c r="G1292" s="13"/>
      <c r="H1292" s="13"/>
    </row>
    <row r="1293" spans="1:8" s="16" customFormat="1" ht="12.95">
      <c r="A1293" s="1"/>
      <c r="B1293" s="1"/>
      <c r="C1293" s="7"/>
      <c r="D1293" s="8"/>
      <c r="E1293" s="8"/>
      <c r="F1293" s="12"/>
      <c r="G1293" s="13"/>
      <c r="H1293" s="13"/>
    </row>
    <row r="1294" spans="1:8" s="16" customFormat="1" ht="12.95">
      <c r="A1294" s="1"/>
      <c r="B1294" s="1"/>
      <c r="C1294" s="7"/>
      <c r="D1294" s="8"/>
      <c r="E1294" s="8"/>
      <c r="F1294" s="12"/>
      <c r="G1294" s="13"/>
      <c r="H1294" s="13"/>
    </row>
    <row r="1295" spans="1:8" s="16" customFormat="1" ht="12.95">
      <c r="A1295" s="1"/>
      <c r="B1295" s="1"/>
      <c r="C1295" s="7"/>
      <c r="D1295" s="8"/>
      <c r="E1295" s="8"/>
      <c r="F1295" s="12"/>
      <c r="G1295" s="13"/>
      <c r="H1295" s="13"/>
    </row>
    <row r="1296" spans="1:8" s="16" customFormat="1" ht="12.95">
      <c r="A1296" s="1"/>
      <c r="B1296" s="1"/>
      <c r="C1296" s="7"/>
      <c r="D1296" s="8"/>
      <c r="E1296" s="8"/>
      <c r="F1296" s="12"/>
      <c r="G1296" s="13"/>
      <c r="H1296" s="13"/>
    </row>
    <row r="1297" spans="1:8" s="16" customFormat="1" ht="12.95">
      <c r="A1297" s="1"/>
      <c r="B1297" s="1"/>
      <c r="C1297" s="7"/>
      <c r="D1297" s="8"/>
      <c r="E1297" s="8"/>
      <c r="F1297" s="12"/>
      <c r="G1297" s="13"/>
      <c r="H1297" s="13"/>
    </row>
    <row r="1298" spans="1:8" s="16" customFormat="1" ht="12.95">
      <c r="A1298" s="1"/>
      <c r="B1298" s="1"/>
      <c r="C1298" s="7"/>
      <c r="D1298" s="8"/>
      <c r="E1298" s="8"/>
      <c r="F1298" s="12"/>
      <c r="G1298" s="13"/>
      <c r="H1298" s="13"/>
    </row>
    <row r="1299" spans="1:8" s="16" customFormat="1" ht="12.95">
      <c r="A1299" s="1"/>
      <c r="B1299" s="1"/>
      <c r="C1299" s="7"/>
      <c r="D1299" s="8"/>
      <c r="E1299" s="8"/>
      <c r="F1299" s="12"/>
      <c r="G1299" s="13"/>
      <c r="H1299" s="13"/>
    </row>
    <row r="1300" spans="1:8" s="16" customFormat="1" ht="12.95">
      <c r="A1300" s="1"/>
      <c r="B1300" s="1"/>
      <c r="C1300" s="7"/>
      <c r="D1300" s="8"/>
      <c r="E1300" s="8"/>
      <c r="F1300" s="12"/>
      <c r="G1300" s="13"/>
      <c r="H1300" s="13"/>
    </row>
    <row r="1301" spans="1:8" s="16" customFormat="1" ht="12.95">
      <c r="A1301" s="1"/>
      <c r="B1301" s="1"/>
      <c r="C1301" s="7"/>
      <c r="D1301" s="8"/>
      <c r="E1301" s="8"/>
      <c r="F1301" s="12"/>
      <c r="G1301" s="13"/>
      <c r="H1301" s="13"/>
    </row>
    <row r="1302" spans="1:8" s="16" customFormat="1" ht="12.95">
      <c r="A1302" s="1"/>
      <c r="B1302" s="1"/>
      <c r="C1302" s="7"/>
      <c r="D1302" s="8"/>
      <c r="E1302" s="8"/>
      <c r="F1302" s="12"/>
      <c r="G1302" s="13"/>
      <c r="H1302" s="13"/>
    </row>
    <row r="1303" spans="1:8" s="16" customFormat="1" ht="12.95">
      <c r="A1303" s="1"/>
      <c r="B1303" s="1"/>
      <c r="C1303" s="7"/>
      <c r="D1303" s="8"/>
      <c r="E1303" s="8"/>
      <c r="F1303" s="12"/>
      <c r="G1303" s="13"/>
      <c r="H1303" s="13"/>
    </row>
    <row r="1304" spans="1:8" s="16" customFormat="1" ht="12.95">
      <c r="A1304" s="1"/>
      <c r="B1304" s="1"/>
      <c r="C1304" s="7"/>
      <c r="D1304" s="8"/>
      <c r="E1304" s="8"/>
      <c r="F1304" s="12"/>
      <c r="G1304" s="13"/>
      <c r="H1304" s="13"/>
    </row>
    <row r="1305" spans="1:8" s="16" customFormat="1" ht="12.95">
      <c r="A1305" s="1"/>
      <c r="B1305" s="1"/>
      <c r="C1305" s="7"/>
      <c r="D1305" s="8"/>
      <c r="E1305" s="8"/>
      <c r="F1305" s="12"/>
      <c r="G1305" s="13"/>
      <c r="H1305" s="13"/>
    </row>
    <row r="1306" spans="1:8" s="16" customFormat="1" ht="12.95">
      <c r="A1306" s="1"/>
      <c r="B1306" s="1"/>
      <c r="C1306" s="7"/>
      <c r="D1306" s="8"/>
      <c r="E1306" s="8"/>
      <c r="F1306" s="12"/>
      <c r="G1306" s="13"/>
      <c r="H1306" s="13"/>
    </row>
    <row r="1307" spans="1:8" s="16" customFormat="1" ht="12.95">
      <c r="A1307" s="1"/>
      <c r="B1307" s="1"/>
      <c r="C1307" s="7"/>
      <c r="D1307" s="8"/>
      <c r="E1307" s="8"/>
      <c r="F1307" s="12"/>
      <c r="G1307" s="13"/>
      <c r="H1307" s="13"/>
    </row>
    <row r="1308" spans="1:8" s="16" customFormat="1" ht="12.95">
      <c r="A1308" s="1"/>
      <c r="B1308" s="1"/>
      <c r="C1308" s="7"/>
      <c r="D1308" s="8"/>
      <c r="E1308" s="8"/>
      <c r="F1308" s="12"/>
      <c r="G1308" s="13"/>
      <c r="H1308" s="13"/>
    </row>
    <row r="1309" spans="1:8" s="16" customFormat="1" ht="12.95">
      <c r="A1309" s="1"/>
      <c r="B1309" s="1"/>
      <c r="C1309" s="7"/>
      <c r="D1309" s="8"/>
      <c r="E1309" s="8"/>
      <c r="F1309" s="12"/>
      <c r="G1309" s="13"/>
      <c r="H1309" s="13"/>
    </row>
    <row r="1310" spans="1:8" s="16" customFormat="1" ht="12.95">
      <c r="A1310" s="1"/>
      <c r="B1310" s="1"/>
      <c r="C1310" s="7"/>
      <c r="D1310" s="8"/>
      <c r="E1310" s="8"/>
      <c r="F1310" s="12"/>
      <c r="G1310" s="13"/>
      <c r="H1310" s="13"/>
    </row>
    <row r="1311" spans="1:8" s="16" customFormat="1" ht="12.95">
      <c r="A1311" s="1"/>
      <c r="B1311" s="1"/>
      <c r="C1311" s="7"/>
      <c r="D1311" s="8"/>
      <c r="E1311" s="8"/>
      <c r="F1311" s="12"/>
      <c r="G1311" s="13"/>
      <c r="H1311" s="13"/>
    </row>
    <row r="1312" spans="1:8" s="16" customFormat="1" ht="12.95">
      <c r="A1312" s="1"/>
      <c r="B1312" s="1"/>
      <c r="C1312" s="7"/>
      <c r="D1312" s="8"/>
      <c r="E1312" s="8"/>
      <c r="F1312" s="12"/>
      <c r="G1312" s="13"/>
      <c r="H1312" s="13"/>
    </row>
    <row r="1313" spans="1:8" s="16" customFormat="1" ht="12.95">
      <c r="A1313" s="1"/>
      <c r="B1313" s="1"/>
      <c r="C1313" s="7"/>
      <c r="D1313" s="8"/>
      <c r="E1313" s="8"/>
      <c r="F1313" s="12"/>
      <c r="G1313" s="13"/>
      <c r="H1313" s="13"/>
    </row>
    <row r="1314" spans="1:8" s="16" customFormat="1" ht="12.95">
      <c r="A1314" s="1"/>
      <c r="B1314" s="1"/>
      <c r="C1314" s="7"/>
      <c r="D1314" s="8"/>
      <c r="E1314" s="8"/>
      <c r="F1314" s="12"/>
      <c r="G1314" s="13"/>
      <c r="H1314" s="13"/>
    </row>
    <row r="1315" spans="1:8" s="16" customFormat="1" ht="12.95">
      <c r="A1315" s="1"/>
      <c r="B1315" s="1"/>
      <c r="C1315" s="7"/>
      <c r="D1315" s="8"/>
      <c r="E1315" s="8"/>
      <c r="F1315" s="12"/>
      <c r="G1315" s="13"/>
      <c r="H1315" s="13"/>
    </row>
    <row r="1316" spans="1:8" s="16" customFormat="1" ht="12.95">
      <c r="A1316" s="1"/>
      <c r="B1316" s="1"/>
      <c r="C1316" s="7"/>
      <c r="D1316" s="8"/>
      <c r="E1316" s="8"/>
      <c r="F1316" s="12"/>
      <c r="G1316" s="13"/>
      <c r="H1316" s="13"/>
    </row>
    <row r="1317" spans="1:8" s="16" customFormat="1" ht="12.95">
      <c r="A1317" s="1"/>
      <c r="B1317" s="1"/>
      <c r="C1317" s="7"/>
      <c r="D1317" s="8"/>
      <c r="E1317" s="8"/>
      <c r="F1317" s="12"/>
      <c r="G1317" s="13"/>
      <c r="H1317" s="13"/>
    </row>
    <row r="1318" spans="1:8" s="16" customFormat="1" ht="12.95">
      <c r="A1318" s="1"/>
      <c r="B1318" s="1"/>
      <c r="C1318" s="7"/>
      <c r="D1318" s="8"/>
      <c r="E1318" s="8"/>
      <c r="F1318" s="12"/>
      <c r="G1318" s="13"/>
      <c r="H1318" s="13"/>
    </row>
    <row r="1319" spans="1:8" s="16" customFormat="1" ht="12.95">
      <c r="A1319" s="1"/>
      <c r="B1319" s="1"/>
      <c r="C1319" s="7"/>
      <c r="D1319" s="8"/>
      <c r="E1319" s="8"/>
      <c r="F1319" s="12"/>
      <c r="G1319" s="13"/>
      <c r="H1319" s="13"/>
    </row>
    <row r="1320" spans="1:8" s="16" customFormat="1" ht="12.95">
      <c r="A1320" s="1"/>
      <c r="B1320" s="1"/>
      <c r="C1320" s="7"/>
      <c r="D1320" s="8"/>
      <c r="E1320" s="8"/>
      <c r="F1320" s="12"/>
      <c r="G1320" s="13"/>
      <c r="H1320" s="13"/>
    </row>
    <row r="1321" spans="1:8" s="16" customFormat="1" ht="12.95">
      <c r="A1321" s="1"/>
      <c r="B1321" s="1"/>
      <c r="C1321" s="7"/>
      <c r="D1321" s="8"/>
      <c r="E1321" s="8"/>
      <c r="F1321" s="12"/>
      <c r="G1321" s="13"/>
      <c r="H1321" s="13"/>
    </row>
    <row r="1322" spans="1:8" s="16" customFormat="1" ht="12.95">
      <c r="A1322" s="1"/>
      <c r="B1322" s="1"/>
      <c r="C1322" s="7"/>
      <c r="D1322" s="8"/>
      <c r="E1322" s="8"/>
      <c r="F1322" s="12"/>
      <c r="G1322" s="13"/>
      <c r="H1322" s="13"/>
    </row>
    <row r="1323" spans="1:8" s="16" customFormat="1" ht="12.95">
      <c r="A1323" s="1"/>
      <c r="B1323" s="1"/>
      <c r="C1323" s="7"/>
      <c r="D1323" s="8"/>
      <c r="E1323" s="8"/>
      <c r="F1323" s="12"/>
      <c r="G1323" s="13"/>
      <c r="H1323" s="13"/>
    </row>
    <row r="1324" spans="1:8" s="16" customFormat="1" ht="12.95">
      <c r="A1324" s="1"/>
      <c r="B1324" s="1"/>
      <c r="C1324" s="7"/>
      <c r="D1324" s="8"/>
      <c r="E1324" s="8"/>
      <c r="F1324" s="12"/>
      <c r="G1324" s="13"/>
      <c r="H1324" s="13"/>
    </row>
    <row r="1325" spans="1:8" s="16" customFormat="1" ht="12.95">
      <c r="A1325" s="1"/>
      <c r="B1325" s="1"/>
      <c r="C1325" s="7"/>
      <c r="D1325" s="8"/>
      <c r="E1325" s="8"/>
      <c r="F1325" s="12"/>
      <c r="G1325" s="13"/>
      <c r="H1325" s="13"/>
    </row>
    <row r="1326" spans="1:8" s="16" customFormat="1" ht="12.95">
      <c r="A1326" s="1"/>
      <c r="B1326" s="1"/>
      <c r="C1326" s="7"/>
      <c r="D1326" s="8"/>
      <c r="E1326" s="8"/>
      <c r="F1326" s="12"/>
      <c r="G1326" s="13"/>
      <c r="H1326" s="13"/>
    </row>
    <row r="1327" spans="1:8" s="16" customFormat="1" ht="12.95">
      <c r="A1327" s="1"/>
      <c r="B1327" s="1"/>
      <c r="C1327" s="7"/>
      <c r="D1327" s="8"/>
      <c r="E1327" s="8"/>
      <c r="F1327" s="12"/>
      <c r="G1327" s="13"/>
      <c r="H1327" s="13"/>
    </row>
    <row r="1328" spans="1:8" s="16" customFormat="1" ht="12.95">
      <c r="A1328" s="1"/>
      <c r="B1328" s="1"/>
      <c r="C1328" s="7"/>
      <c r="D1328" s="8"/>
      <c r="E1328" s="8"/>
      <c r="F1328" s="12"/>
      <c r="G1328" s="13"/>
      <c r="H1328" s="13"/>
    </row>
    <row r="1329" spans="1:8" s="16" customFormat="1" ht="12.95">
      <c r="A1329" s="1"/>
      <c r="B1329" s="1"/>
      <c r="C1329" s="7"/>
      <c r="D1329" s="8"/>
      <c r="E1329" s="8"/>
      <c r="F1329" s="12"/>
      <c r="G1329" s="13"/>
      <c r="H1329" s="13"/>
    </row>
    <row r="1330" spans="1:8" s="16" customFormat="1" ht="12.95">
      <c r="A1330" s="1"/>
      <c r="B1330" s="1"/>
      <c r="C1330" s="7"/>
      <c r="D1330" s="8"/>
      <c r="E1330" s="8"/>
      <c r="F1330" s="12"/>
      <c r="G1330" s="13"/>
      <c r="H1330" s="13"/>
    </row>
    <row r="1331" spans="1:8" s="16" customFormat="1" ht="12.95">
      <c r="A1331" s="1"/>
      <c r="B1331" s="1"/>
      <c r="C1331" s="7"/>
      <c r="D1331" s="8"/>
      <c r="E1331" s="8"/>
      <c r="F1331" s="12"/>
      <c r="G1331" s="13"/>
      <c r="H1331" s="13"/>
    </row>
    <row r="1332" spans="1:8" s="16" customFormat="1" ht="12.95">
      <c r="A1332" s="1"/>
      <c r="B1332" s="1"/>
      <c r="C1332" s="7"/>
      <c r="D1332" s="8"/>
      <c r="E1332" s="8"/>
      <c r="F1332" s="12"/>
      <c r="G1332" s="13"/>
      <c r="H1332" s="13"/>
    </row>
    <row r="1333" spans="1:8" s="16" customFormat="1" ht="12.95">
      <c r="A1333" s="1"/>
      <c r="B1333" s="1"/>
      <c r="C1333" s="7"/>
      <c r="D1333" s="8"/>
      <c r="E1333" s="8"/>
      <c r="F1333" s="12"/>
      <c r="G1333" s="13"/>
      <c r="H1333" s="13"/>
    </row>
    <row r="1334" spans="1:8" s="16" customFormat="1" ht="12.95">
      <c r="A1334" s="1"/>
      <c r="B1334" s="1"/>
      <c r="C1334" s="7"/>
      <c r="D1334" s="8"/>
      <c r="E1334" s="8"/>
      <c r="F1334" s="12"/>
      <c r="G1334" s="13"/>
      <c r="H1334" s="13"/>
    </row>
    <row r="1335" spans="1:8" s="16" customFormat="1" ht="12.95">
      <c r="A1335" s="1"/>
      <c r="B1335" s="1"/>
      <c r="C1335" s="7"/>
      <c r="D1335" s="8"/>
      <c r="E1335" s="8"/>
      <c r="F1335" s="12"/>
      <c r="G1335" s="13"/>
      <c r="H1335" s="13"/>
    </row>
    <row r="1336" spans="1:8" s="16" customFormat="1" ht="12.95">
      <c r="A1336" s="1"/>
      <c r="B1336" s="1"/>
      <c r="C1336" s="7"/>
      <c r="D1336" s="8"/>
      <c r="E1336" s="8"/>
      <c r="F1336" s="12"/>
      <c r="G1336" s="13"/>
      <c r="H1336" s="13"/>
    </row>
    <row r="1337" spans="1:8" s="16" customFormat="1" ht="12.95">
      <c r="A1337" s="1"/>
      <c r="B1337" s="1"/>
      <c r="C1337" s="7"/>
      <c r="D1337" s="8"/>
      <c r="E1337" s="8"/>
      <c r="F1337" s="12"/>
      <c r="G1337" s="13"/>
      <c r="H1337" s="13"/>
    </row>
    <row r="1338" spans="1:8" s="16" customFormat="1" ht="12.95">
      <c r="A1338" s="1"/>
      <c r="B1338" s="1"/>
      <c r="C1338" s="7"/>
      <c r="D1338" s="8"/>
      <c r="E1338" s="8"/>
      <c r="F1338" s="12"/>
      <c r="G1338" s="13"/>
      <c r="H1338" s="13"/>
    </row>
    <row r="1339" spans="1:8" s="16" customFormat="1" ht="12.95">
      <c r="A1339" s="1"/>
      <c r="B1339" s="1"/>
      <c r="C1339" s="7"/>
      <c r="D1339" s="8"/>
      <c r="E1339" s="8"/>
      <c r="F1339" s="12"/>
      <c r="G1339" s="13"/>
      <c r="H1339" s="13"/>
    </row>
    <row r="1340" spans="1:8" s="16" customFormat="1" ht="12.95">
      <c r="A1340" s="1"/>
      <c r="B1340" s="1"/>
      <c r="C1340" s="7"/>
      <c r="D1340" s="8"/>
      <c r="E1340" s="8"/>
      <c r="F1340" s="12"/>
      <c r="G1340" s="13"/>
      <c r="H1340" s="13"/>
    </row>
    <row r="1341" spans="1:8" s="16" customFormat="1" ht="12.95">
      <c r="A1341" s="1"/>
      <c r="B1341" s="1"/>
      <c r="C1341" s="7"/>
      <c r="D1341" s="8"/>
      <c r="E1341" s="8"/>
      <c r="F1341" s="12"/>
      <c r="G1341" s="13"/>
      <c r="H1341" s="13"/>
    </row>
    <row r="1342" spans="1:8" s="16" customFormat="1" ht="12.95">
      <c r="A1342" s="1"/>
      <c r="B1342" s="1"/>
      <c r="C1342" s="7"/>
      <c r="D1342" s="8"/>
      <c r="E1342" s="8"/>
      <c r="F1342" s="12"/>
      <c r="G1342" s="13"/>
      <c r="H1342" s="13"/>
    </row>
    <row r="1343" spans="1:8" s="16" customFormat="1" ht="12.95">
      <c r="A1343" s="1"/>
      <c r="B1343" s="1"/>
      <c r="C1343" s="7"/>
      <c r="D1343" s="8"/>
      <c r="E1343" s="8"/>
      <c r="F1343" s="12"/>
      <c r="G1343" s="13"/>
      <c r="H1343" s="13"/>
    </row>
    <row r="1344" spans="1:8" s="16" customFormat="1" ht="12.95">
      <c r="A1344" s="1"/>
      <c r="B1344" s="1"/>
      <c r="C1344" s="7"/>
      <c r="D1344" s="8"/>
      <c r="E1344" s="8"/>
      <c r="F1344" s="12"/>
      <c r="G1344" s="13"/>
      <c r="H1344" s="13"/>
    </row>
    <row r="1345" spans="1:8" s="16" customFormat="1" ht="12.95">
      <c r="A1345" s="1"/>
      <c r="B1345" s="1"/>
      <c r="C1345" s="7"/>
      <c r="D1345" s="8"/>
      <c r="E1345" s="8"/>
      <c r="F1345" s="12"/>
      <c r="G1345" s="13"/>
      <c r="H1345" s="13"/>
    </row>
    <row r="1346" spans="1:8" s="16" customFormat="1" ht="12.95">
      <c r="A1346" s="1"/>
      <c r="B1346" s="1"/>
      <c r="C1346" s="7"/>
      <c r="D1346" s="8"/>
      <c r="E1346" s="8"/>
      <c r="F1346" s="12"/>
      <c r="G1346" s="13"/>
      <c r="H1346" s="13"/>
    </row>
    <row r="1347" spans="1:8" s="16" customFormat="1" ht="12.95">
      <c r="A1347" s="1"/>
      <c r="B1347" s="1"/>
      <c r="C1347" s="7"/>
      <c r="D1347" s="8"/>
      <c r="E1347" s="8"/>
      <c r="F1347" s="12"/>
      <c r="G1347" s="13"/>
      <c r="H1347" s="13"/>
    </row>
    <row r="1348" spans="1:8" s="16" customFormat="1" ht="12.95">
      <c r="A1348" s="1"/>
      <c r="B1348" s="1"/>
      <c r="C1348" s="7"/>
      <c r="D1348" s="8"/>
      <c r="E1348" s="8"/>
      <c r="F1348" s="12"/>
      <c r="G1348" s="13"/>
      <c r="H1348" s="13"/>
    </row>
    <row r="1349" spans="1:8" s="16" customFormat="1" ht="12.95">
      <c r="A1349" s="1"/>
      <c r="B1349" s="1"/>
      <c r="C1349" s="7"/>
      <c r="D1349" s="8"/>
      <c r="E1349" s="8"/>
      <c r="F1349" s="12"/>
      <c r="G1349" s="13"/>
      <c r="H1349" s="13"/>
    </row>
    <row r="1350" spans="1:8" s="16" customFormat="1" ht="12.95">
      <c r="A1350" s="1"/>
      <c r="B1350" s="1"/>
      <c r="C1350" s="7"/>
      <c r="D1350" s="8"/>
      <c r="E1350" s="8"/>
      <c r="F1350" s="12"/>
      <c r="G1350" s="13"/>
      <c r="H1350" s="13"/>
    </row>
    <row r="1351" spans="1:8" s="16" customFormat="1" ht="12.95">
      <c r="A1351" s="1"/>
      <c r="B1351" s="1"/>
      <c r="C1351" s="7"/>
      <c r="D1351" s="8"/>
      <c r="E1351" s="8"/>
      <c r="F1351" s="12"/>
      <c r="G1351" s="13"/>
      <c r="H1351" s="13"/>
    </row>
    <row r="1352" spans="1:8" s="16" customFormat="1" ht="12.95">
      <c r="A1352" s="1"/>
      <c r="B1352" s="1"/>
      <c r="C1352" s="7"/>
      <c r="D1352" s="8"/>
      <c r="E1352" s="8"/>
      <c r="F1352" s="12"/>
      <c r="G1352" s="13"/>
      <c r="H1352" s="13"/>
    </row>
    <row r="1353" spans="1:8" s="16" customFormat="1" ht="12.95">
      <c r="A1353" s="1"/>
      <c r="B1353" s="1"/>
      <c r="C1353" s="7"/>
      <c r="D1353" s="8"/>
      <c r="E1353" s="8"/>
      <c r="F1353" s="12"/>
      <c r="G1353" s="13"/>
      <c r="H1353" s="13"/>
    </row>
    <row r="1354" spans="1:8" s="16" customFormat="1" ht="12.95">
      <c r="A1354" s="1"/>
      <c r="B1354" s="1"/>
      <c r="C1354" s="7"/>
      <c r="D1354" s="8"/>
      <c r="E1354" s="8"/>
      <c r="F1354" s="12"/>
      <c r="G1354" s="13"/>
      <c r="H1354" s="13"/>
    </row>
    <row r="1355" spans="1:8" s="16" customFormat="1" ht="12.95">
      <c r="A1355" s="1"/>
      <c r="B1355" s="1"/>
      <c r="C1355" s="7"/>
      <c r="D1355" s="8"/>
      <c r="E1355" s="8"/>
      <c r="F1355" s="12"/>
      <c r="G1355" s="13"/>
      <c r="H1355" s="13"/>
    </row>
    <row r="1356" spans="1:8" s="16" customFormat="1" ht="12.95">
      <c r="A1356" s="1"/>
      <c r="B1356" s="1"/>
      <c r="C1356" s="7"/>
      <c r="D1356" s="8"/>
      <c r="E1356" s="8"/>
      <c r="F1356" s="12"/>
      <c r="G1356" s="13"/>
      <c r="H1356" s="13"/>
    </row>
    <row r="1357" spans="1:8" s="16" customFormat="1" ht="12.95">
      <c r="A1357" s="1"/>
      <c r="B1357" s="1"/>
      <c r="C1357" s="7"/>
      <c r="D1357" s="8"/>
      <c r="E1357" s="8"/>
      <c r="F1357" s="12"/>
      <c r="G1357" s="13"/>
      <c r="H1357" s="13"/>
    </row>
    <row r="1358" spans="1:8" s="16" customFormat="1" ht="12.95">
      <c r="A1358" s="1"/>
      <c r="B1358" s="1"/>
      <c r="C1358" s="7"/>
      <c r="D1358" s="8"/>
      <c r="E1358" s="8"/>
      <c r="F1358" s="12"/>
      <c r="G1358" s="13"/>
      <c r="H1358" s="13"/>
    </row>
    <row r="1359" spans="1:8" s="16" customFormat="1" ht="12.95">
      <c r="A1359" s="1"/>
      <c r="B1359" s="1"/>
      <c r="C1359" s="7"/>
      <c r="D1359" s="8"/>
      <c r="E1359" s="8"/>
      <c r="F1359" s="12"/>
      <c r="G1359" s="13"/>
      <c r="H1359" s="13"/>
    </row>
    <row r="1360" spans="1:8" s="16" customFormat="1" ht="12.95">
      <c r="A1360" s="1"/>
      <c r="B1360" s="1"/>
      <c r="C1360" s="7"/>
      <c r="D1360" s="8"/>
      <c r="E1360" s="8"/>
      <c r="F1360" s="12"/>
      <c r="G1360" s="13"/>
      <c r="H1360" s="13"/>
    </row>
    <row r="1361" spans="1:8" s="16" customFormat="1" ht="12.95">
      <c r="A1361" s="1"/>
      <c r="B1361" s="1"/>
      <c r="C1361" s="7"/>
      <c r="D1361" s="8"/>
      <c r="E1361" s="8"/>
      <c r="F1361" s="12"/>
      <c r="G1361" s="13"/>
      <c r="H1361" s="13"/>
    </row>
    <row r="1362" spans="1:8" s="16" customFormat="1" ht="12.95">
      <c r="A1362" s="1"/>
      <c r="B1362" s="1"/>
      <c r="C1362" s="7"/>
      <c r="D1362" s="8"/>
      <c r="E1362" s="8"/>
      <c r="F1362" s="12"/>
      <c r="G1362" s="13"/>
      <c r="H1362" s="13"/>
    </row>
    <row r="1363" spans="1:8" s="16" customFormat="1" ht="12.95">
      <c r="A1363" s="1"/>
      <c r="B1363" s="1"/>
      <c r="C1363" s="7"/>
      <c r="D1363" s="8"/>
      <c r="E1363" s="8"/>
      <c r="F1363" s="12"/>
      <c r="G1363" s="13"/>
      <c r="H1363" s="13"/>
    </row>
    <row r="1364" spans="1:8" s="16" customFormat="1" ht="12.95">
      <c r="A1364" s="1"/>
      <c r="B1364" s="1"/>
      <c r="C1364" s="7"/>
      <c r="D1364" s="8"/>
      <c r="E1364" s="8"/>
      <c r="F1364" s="12"/>
      <c r="G1364" s="13"/>
      <c r="H1364" s="13"/>
    </row>
    <row r="1365" spans="1:8" s="16" customFormat="1" ht="12.95">
      <c r="A1365" s="1"/>
      <c r="B1365" s="1"/>
      <c r="C1365" s="7"/>
      <c r="D1365" s="8"/>
      <c r="E1365" s="8"/>
      <c r="F1365" s="12"/>
      <c r="G1365" s="13"/>
      <c r="H1365" s="13"/>
    </row>
    <row r="1366" spans="1:8" s="16" customFormat="1" ht="12.95">
      <c r="A1366" s="1"/>
      <c r="B1366" s="1"/>
      <c r="C1366" s="7"/>
      <c r="D1366" s="8"/>
      <c r="E1366" s="8"/>
      <c r="F1366" s="12"/>
      <c r="G1366" s="13"/>
      <c r="H1366" s="13"/>
    </row>
    <row r="1367" spans="1:8" s="16" customFormat="1" ht="12.95">
      <c r="A1367" s="1"/>
      <c r="B1367" s="1"/>
      <c r="C1367" s="7"/>
      <c r="D1367" s="8"/>
      <c r="E1367" s="8"/>
      <c r="F1367" s="12"/>
      <c r="G1367" s="13"/>
      <c r="H1367" s="13"/>
    </row>
    <row r="1368" spans="1:8" s="16" customFormat="1" ht="12.95">
      <c r="A1368" s="1"/>
      <c r="B1368" s="1"/>
      <c r="C1368" s="7"/>
      <c r="D1368" s="8"/>
      <c r="E1368" s="8"/>
      <c r="F1368" s="12"/>
      <c r="G1368" s="13"/>
      <c r="H1368" s="13"/>
    </row>
    <row r="1369" spans="1:8" s="16" customFormat="1" ht="12.95">
      <c r="A1369" s="1"/>
      <c r="B1369" s="1"/>
      <c r="C1369" s="7"/>
      <c r="D1369" s="8"/>
      <c r="E1369" s="8"/>
      <c r="F1369" s="12"/>
      <c r="G1369" s="13"/>
      <c r="H1369" s="13"/>
    </row>
    <row r="1370" spans="1:8" s="16" customFormat="1" ht="12.95">
      <c r="A1370" s="1"/>
      <c r="B1370" s="1"/>
      <c r="C1370" s="7"/>
      <c r="D1370" s="8"/>
      <c r="E1370" s="8"/>
      <c r="F1370" s="12"/>
      <c r="G1370" s="13"/>
      <c r="H1370" s="13"/>
    </row>
    <row r="1371" spans="1:8" s="16" customFormat="1" ht="12.95">
      <c r="A1371" s="1"/>
      <c r="B1371" s="1"/>
      <c r="C1371" s="7"/>
      <c r="D1371" s="8"/>
      <c r="E1371" s="8"/>
      <c r="F1371" s="12"/>
      <c r="G1371" s="13"/>
      <c r="H1371" s="13"/>
    </row>
    <row r="1372" spans="1:8" s="16" customFormat="1" ht="12.95">
      <c r="A1372" s="1"/>
      <c r="B1372" s="1"/>
      <c r="C1372" s="7"/>
      <c r="D1372" s="8"/>
      <c r="E1372" s="8"/>
      <c r="F1372" s="12"/>
      <c r="G1372" s="13"/>
      <c r="H1372" s="13"/>
    </row>
    <row r="1373" spans="1:8" s="16" customFormat="1" ht="12.95">
      <c r="A1373" s="1"/>
      <c r="B1373" s="1"/>
      <c r="C1373" s="7"/>
      <c r="D1373" s="8"/>
      <c r="E1373" s="8"/>
      <c r="F1373" s="12"/>
      <c r="G1373" s="13"/>
      <c r="H1373" s="13"/>
    </row>
    <row r="1374" spans="1:8" s="16" customFormat="1" ht="12.95">
      <c r="A1374" s="1"/>
      <c r="B1374" s="1"/>
      <c r="C1374" s="7"/>
      <c r="D1374" s="8"/>
      <c r="E1374" s="8"/>
      <c r="F1374" s="12"/>
      <c r="G1374" s="13"/>
      <c r="H1374" s="13"/>
    </row>
    <row r="1375" spans="1:8" s="16" customFormat="1" ht="12.95">
      <c r="A1375" s="1"/>
      <c r="B1375" s="1"/>
      <c r="C1375" s="7"/>
      <c r="D1375" s="8"/>
      <c r="E1375" s="8"/>
      <c r="F1375" s="12"/>
      <c r="G1375" s="13"/>
      <c r="H1375" s="13"/>
    </row>
    <row r="1376" spans="1:8" s="16" customFormat="1" ht="12.95">
      <c r="A1376" s="1"/>
      <c r="B1376" s="1"/>
      <c r="C1376" s="7"/>
      <c r="D1376" s="8"/>
      <c r="E1376" s="8"/>
      <c r="F1376" s="12"/>
      <c r="G1376" s="13"/>
      <c r="H1376" s="13"/>
    </row>
    <row r="1377" spans="1:8" s="16" customFormat="1" ht="12.95">
      <c r="A1377" s="1"/>
      <c r="B1377" s="1"/>
      <c r="C1377" s="7"/>
      <c r="D1377" s="8"/>
      <c r="E1377" s="8"/>
      <c r="F1377" s="12"/>
      <c r="G1377" s="13"/>
      <c r="H1377" s="13"/>
    </row>
    <row r="1378" spans="1:8" s="16" customFormat="1" ht="12.95">
      <c r="A1378" s="1"/>
      <c r="B1378" s="1"/>
      <c r="C1378" s="7"/>
      <c r="D1378" s="8"/>
      <c r="E1378" s="8"/>
      <c r="F1378" s="12"/>
      <c r="G1378" s="13"/>
      <c r="H1378" s="13"/>
    </row>
    <row r="1379" spans="1:8" s="16" customFormat="1" ht="12.95">
      <c r="A1379" s="1"/>
      <c r="B1379" s="1"/>
      <c r="C1379" s="7"/>
      <c r="D1379" s="8"/>
      <c r="E1379" s="8"/>
      <c r="F1379" s="12"/>
      <c r="G1379" s="13"/>
      <c r="H1379" s="13"/>
    </row>
    <row r="1380" spans="1:8" s="16" customFormat="1" ht="12.95">
      <c r="A1380" s="1"/>
      <c r="B1380" s="1"/>
      <c r="C1380" s="7"/>
      <c r="D1380" s="8"/>
      <c r="E1380" s="8"/>
      <c r="F1380" s="12"/>
      <c r="G1380" s="13"/>
      <c r="H1380" s="13"/>
    </row>
    <row r="1381" spans="1:8" s="16" customFormat="1" ht="12.95">
      <c r="A1381" s="1"/>
      <c r="B1381" s="1"/>
      <c r="C1381" s="7"/>
      <c r="D1381" s="8"/>
      <c r="E1381" s="8"/>
      <c r="F1381" s="12"/>
      <c r="G1381" s="13"/>
      <c r="H1381" s="13"/>
    </row>
    <row r="1382" spans="1:8" s="16" customFormat="1" ht="12.95">
      <c r="A1382" s="1"/>
      <c r="B1382" s="1"/>
      <c r="C1382" s="7"/>
      <c r="D1382" s="8"/>
      <c r="E1382" s="8"/>
      <c r="F1382" s="12"/>
      <c r="G1382" s="13"/>
      <c r="H1382" s="13"/>
    </row>
    <row r="1383" spans="1:8" s="16" customFormat="1" ht="12.95">
      <c r="A1383" s="1"/>
      <c r="B1383" s="1"/>
      <c r="C1383" s="7"/>
      <c r="D1383" s="8"/>
      <c r="E1383" s="8"/>
      <c r="F1383" s="12"/>
      <c r="G1383" s="13"/>
      <c r="H1383" s="13"/>
    </row>
    <row r="1384" spans="1:8" s="16" customFormat="1" ht="12.95">
      <c r="A1384" s="1"/>
      <c r="B1384" s="1"/>
      <c r="C1384" s="7"/>
      <c r="D1384" s="8"/>
      <c r="E1384" s="8"/>
      <c r="F1384" s="12"/>
      <c r="G1384" s="13"/>
      <c r="H1384" s="13"/>
    </row>
    <row r="1385" spans="1:8" s="16" customFormat="1" ht="12.95">
      <c r="A1385" s="1"/>
      <c r="B1385" s="1"/>
      <c r="C1385" s="7"/>
      <c r="D1385" s="8"/>
      <c r="E1385" s="8"/>
      <c r="F1385" s="12"/>
      <c r="G1385" s="13"/>
      <c r="H1385" s="13"/>
    </row>
    <row r="1386" spans="1:8" s="16" customFormat="1" ht="12.95">
      <c r="A1386" s="1"/>
      <c r="B1386" s="1"/>
      <c r="C1386" s="7"/>
      <c r="D1386" s="8"/>
      <c r="E1386" s="8"/>
      <c r="F1386" s="12"/>
      <c r="G1386" s="13"/>
      <c r="H1386" s="13"/>
    </row>
    <row r="1387" spans="1:8" s="16" customFormat="1" ht="12.95">
      <c r="A1387" s="1"/>
      <c r="B1387" s="1"/>
      <c r="C1387" s="7"/>
      <c r="D1387" s="8"/>
      <c r="E1387" s="8"/>
      <c r="F1387" s="12"/>
      <c r="G1387" s="13"/>
      <c r="H1387" s="13"/>
    </row>
    <row r="1388" spans="1:8" s="16" customFormat="1" ht="12.95">
      <c r="A1388" s="1"/>
      <c r="B1388" s="1"/>
      <c r="C1388" s="7"/>
      <c r="D1388" s="8"/>
      <c r="E1388" s="8"/>
      <c r="F1388" s="12"/>
      <c r="G1388" s="13"/>
      <c r="H1388" s="13"/>
    </row>
    <row r="1389" spans="1:8" s="16" customFormat="1" ht="12.95">
      <c r="A1389" s="1"/>
      <c r="B1389" s="1"/>
      <c r="C1389" s="7"/>
      <c r="D1389" s="8"/>
      <c r="E1389" s="8"/>
      <c r="F1389" s="12"/>
      <c r="G1389" s="13"/>
      <c r="H1389" s="13"/>
    </row>
    <row r="1390" spans="1:8" s="16" customFormat="1" ht="12.95">
      <c r="A1390" s="1"/>
      <c r="B1390" s="1"/>
      <c r="C1390" s="7"/>
      <c r="D1390" s="8"/>
      <c r="E1390" s="8"/>
      <c r="F1390" s="12"/>
      <c r="G1390" s="13"/>
      <c r="H1390" s="13"/>
    </row>
    <row r="1391" spans="1:8" s="16" customFormat="1" ht="12.95">
      <c r="A1391" s="1"/>
      <c r="B1391" s="1"/>
      <c r="C1391" s="7"/>
      <c r="D1391" s="8"/>
      <c r="E1391" s="8"/>
      <c r="F1391" s="12"/>
      <c r="G1391" s="13"/>
      <c r="H1391" s="13"/>
    </row>
    <row r="1392" spans="1:8" s="16" customFormat="1" ht="12.95">
      <c r="A1392" s="1"/>
      <c r="B1392" s="1"/>
      <c r="C1392" s="7"/>
      <c r="D1392" s="8"/>
      <c r="E1392" s="8"/>
      <c r="F1392" s="12"/>
      <c r="G1392" s="13"/>
      <c r="H1392" s="13"/>
    </row>
    <row r="1393" spans="1:8" s="16" customFormat="1" ht="12.95">
      <c r="A1393" s="1"/>
      <c r="B1393" s="1"/>
      <c r="C1393" s="7"/>
      <c r="D1393" s="8"/>
      <c r="E1393" s="8"/>
      <c r="F1393" s="12"/>
      <c r="G1393" s="13"/>
      <c r="H1393" s="13"/>
    </row>
    <row r="1394" spans="1:8" s="16" customFormat="1" ht="12.95">
      <c r="A1394" s="1"/>
      <c r="B1394" s="1"/>
      <c r="C1394" s="7"/>
      <c r="D1394" s="8"/>
      <c r="E1394" s="8"/>
      <c r="F1394" s="12"/>
      <c r="G1394" s="13"/>
      <c r="H1394" s="13"/>
    </row>
    <row r="1395" spans="1:8" s="16" customFormat="1" ht="12.95">
      <c r="A1395" s="1"/>
      <c r="B1395" s="1"/>
      <c r="C1395" s="7"/>
      <c r="D1395" s="8"/>
      <c r="E1395" s="8"/>
      <c r="F1395" s="12"/>
      <c r="G1395" s="13"/>
      <c r="H1395" s="13"/>
    </row>
    <row r="1396" spans="1:8" s="16" customFormat="1" ht="12.95">
      <c r="A1396" s="1"/>
      <c r="B1396" s="1"/>
      <c r="C1396" s="7"/>
      <c r="D1396" s="8"/>
      <c r="E1396" s="8"/>
      <c r="F1396" s="12"/>
      <c r="G1396" s="13"/>
      <c r="H1396" s="13"/>
    </row>
    <row r="1397" spans="1:8" s="16" customFormat="1" ht="12.95">
      <c r="A1397" s="1"/>
      <c r="B1397" s="1"/>
      <c r="C1397" s="7"/>
      <c r="D1397" s="8"/>
      <c r="E1397" s="8"/>
      <c r="F1397" s="12"/>
      <c r="G1397" s="13"/>
      <c r="H1397" s="13"/>
    </row>
    <row r="1398" spans="1:8" s="16" customFormat="1" ht="12.95">
      <c r="A1398" s="1"/>
      <c r="B1398" s="1"/>
      <c r="C1398" s="7"/>
      <c r="D1398" s="8"/>
      <c r="E1398" s="8"/>
      <c r="F1398" s="12"/>
      <c r="G1398" s="13"/>
      <c r="H1398" s="13"/>
    </row>
    <row r="1399" spans="1:8" s="16" customFormat="1" ht="12.95">
      <c r="A1399" s="1"/>
      <c r="B1399" s="1"/>
      <c r="C1399" s="7"/>
      <c r="D1399" s="8"/>
      <c r="E1399" s="8"/>
      <c r="F1399" s="12"/>
      <c r="G1399" s="13"/>
      <c r="H1399" s="13"/>
    </row>
    <row r="1400" spans="1:8" s="16" customFormat="1" ht="12.95">
      <c r="A1400" s="1"/>
      <c r="B1400" s="1"/>
      <c r="C1400" s="7"/>
      <c r="D1400" s="8"/>
      <c r="E1400" s="8"/>
      <c r="F1400" s="12"/>
      <c r="G1400" s="13"/>
      <c r="H1400" s="13"/>
    </row>
    <row r="1401" spans="1:8" s="16" customFormat="1" ht="12.95">
      <c r="A1401" s="1"/>
      <c r="B1401" s="1"/>
      <c r="C1401" s="7"/>
      <c r="D1401" s="8"/>
      <c r="E1401" s="8"/>
      <c r="F1401" s="12"/>
      <c r="G1401" s="13"/>
      <c r="H1401" s="13"/>
    </row>
    <row r="1402" spans="1:8" s="16" customFormat="1" ht="12.95">
      <c r="A1402" s="1"/>
      <c r="B1402" s="1"/>
      <c r="C1402" s="7"/>
      <c r="D1402" s="8"/>
      <c r="E1402" s="8"/>
      <c r="F1402" s="12"/>
      <c r="G1402" s="13"/>
      <c r="H1402" s="13"/>
    </row>
    <row r="1403" spans="1:8" s="16" customFormat="1" ht="12.95">
      <c r="A1403" s="1"/>
      <c r="B1403" s="1"/>
      <c r="C1403" s="7"/>
      <c r="D1403" s="8"/>
      <c r="E1403" s="8"/>
      <c r="F1403" s="12"/>
      <c r="G1403" s="13"/>
      <c r="H1403" s="13"/>
    </row>
    <row r="1404" spans="1:8" s="16" customFormat="1" ht="12.95">
      <c r="A1404" s="1"/>
      <c r="B1404" s="1"/>
      <c r="C1404" s="7"/>
      <c r="D1404" s="8"/>
      <c r="E1404" s="8"/>
      <c r="F1404" s="12"/>
      <c r="G1404" s="13"/>
      <c r="H1404" s="13"/>
    </row>
    <row r="1405" spans="1:8" s="16" customFormat="1" ht="12.95">
      <c r="A1405" s="1"/>
      <c r="B1405" s="1"/>
      <c r="C1405" s="7"/>
      <c r="D1405" s="8"/>
      <c r="E1405" s="8"/>
      <c r="F1405" s="12"/>
      <c r="G1405" s="13"/>
      <c r="H1405" s="13"/>
    </row>
    <row r="1406" spans="1:8" s="16" customFormat="1" ht="12.95">
      <c r="A1406" s="1"/>
      <c r="B1406" s="1"/>
      <c r="C1406" s="7"/>
      <c r="D1406" s="8"/>
      <c r="E1406" s="8"/>
      <c r="F1406" s="12"/>
      <c r="G1406" s="13"/>
      <c r="H1406" s="13"/>
    </row>
    <row r="1407" spans="1:8" s="16" customFormat="1" ht="12.95">
      <c r="A1407" s="1"/>
      <c r="B1407" s="1"/>
      <c r="C1407" s="7"/>
      <c r="D1407" s="8"/>
      <c r="E1407" s="8"/>
      <c r="F1407" s="12"/>
      <c r="G1407" s="13"/>
      <c r="H1407" s="13"/>
    </row>
    <row r="1408" spans="1:8" s="16" customFormat="1" ht="12.95">
      <c r="A1408" s="1"/>
      <c r="B1408" s="1"/>
      <c r="C1408" s="7"/>
      <c r="D1408" s="8"/>
      <c r="E1408" s="8"/>
      <c r="F1408" s="12"/>
      <c r="G1408" s="13"/>
      <c r="H1408" s="13"/>
    </row>
    <row r="1409" spans="1:8" s="16" customFormat="1" ht="12.95">
      <c r="A1409" s="1"/>
      <c r="B1409" s="1"/>
      <c r="C1409" s="7"/>
      <c r="D1409" s="8"/>
      <c r="E1409" s="8"/>
      <c r="F1409" s="12"/>
      <c r="G1409" s="13"/>
      <c r="H1409" s="13"/>
    </row>
    <row r="1410" spans="1:8" s="16" customFormat="1" ht="12.95">
      <c r="A1410" s="1"/>
      <c r="B1410" s="1"/>
      <c r="C1410" s="7"/>
      <c r="D1410" s="8"/>
      <c r="E1410" s="8"/>
      <c r="F1410" s="12"/>
      <c r="G1410" s="13"/>
      <c r="H1410" s="13"/>
    </row>
    <row r="1411" spans="1:8" s="16" customFormat="1" ht="12.95">
      <c r="A1411" s="1"/>
      <c r="B1411" s="1"/>
      <c r="C1411" s="7"/>
      <c r="D1411" s="8"/>
      <c r="E1411" s="8"/>
      <c r="F1411" s="12"/>
      <c r="G1411" s="13"/>
      <c r="H1411" s="13"/>
    </row>
    <row r="1412" spans="1:8" s="16" customFormat="1" ht="12.95">
      <c r="A1412" s="1"/>
      <c r="B1412" s="1"/>
      <c r="C1412" s="7"/>
      <c r="D1412" s="8"/>
      <c r="E1412" s="8"/>
      <c r="F1412" s="12"/>
      <c r="G1412" s="13"/>
      <c r="H1412" s="13"/>
    </row>
    <row r="1413" spans="1:8" s="16" customFormat="1" ht="12.95">
      <c r="A1413" s="1"/>
      <c r="B1413" s="1"/>
      <c r="C1413" s="7"/>
      <c r="D1413" s="8"/>
      <c r="E1413" s="8"/>
      <c r="F1413" s="12"/>
      <c r="G1413" s="13"/>
      <c r="H1413" s="13"/>
    </row>
    <row r="1414" spans="1:8" s="16" customFormat="1" ht="12.95">
      <c r="A1414" s="1"/>
      <c r="B1414" s="1"/>
      <c r="C1414" s="7"/>
      <c r="D1414" s="8"/>
      <c r="E1414" s="8"/>
      <c r="F1414" s="12"/>
      <c r="G1414" s="13"/>
      <c r="H1414" s="13"/>
    </row>
    <row r="1415" spans="1:8" s="16" customFormat="1" ht="12.95">
      <c r="A1415" s="1"/>
      <c r="B1415" s="1"/>
      <c r="C1415" s="7"/>
      <c r="D1415" s="8"/>
      <c r="E1415" s="8"/>
      <c r="F1415" s="12"/>
      <c r="G1415" s="13"/>
      <c r="H1415" s="13"/>
    </row>
    <row r="1416" spans="1:8" s="16" customFormat="1" ht="12.95">
      <c r="A1416" s="1"/>
      <c r="B1416" s="1"/>
      <c r="C1416" s="7"/>
      <c r="D1416" s="8"/>
      <c r="E1416" s="8"/>
      <c r="F1416" s="12"/>
      <c r="G1416" s="13"/>
      <c r="H1416" s="13"/>
    </row>
    <row r="1417" spans="1:8" s="16" customFormat="1" ht="12.95">
      <c r="A1417" s="1"/>
      <c r="B1417" s="1"/>
      <c r="C1417" s="7"/>
      <c r="D1417" s="8"/>
      <c r="E1417" s="8"/>
      <c r="F1417" s="12"/>
      <c r="G1417" s="13"/>
      <c r="H1417" s="13"/>
    </row>
    <row r="1418" spans="1:8" s="16" customFormat="1" ht="12.95">
      <c r="A1418" s="1"/>
      <c r="B1418" s="1"/>
      <c r="C1418" s="7"/>
      <c r="D1418" s="8"/>
      <c r="E1418" s="8"/>
      <c r="F1418" s="12"/>
      <c r="G1418" s="13"/>
      <c r="H1418" s="13"/>
    </row>
    <row r="1419" spans="1:8" s="16" customFormat="1" ht="12.95">
      <c r="A1419" s="1"/>
      <c r="B1419" s="1"/>
      <c r="C1419" s="7"/>
      <c r="D1419" s="8"/>
      <c r="E1419" s="8"/>
      <c r="F1419" s="12"/>
      <c r="G1419" s="13"/>
      <c r="H1419" s="13"/>
    </row>
    <row r="1420" spans="1:8" s="16" customFormat="1" ht="12.95">
      <c r="A1420" s="1"/>
      <c r="B1420" s="1"/>
      <c r="C1420" s="7"/>
      <c r="D1420" s="8"/>
      <c r="E1420" s="8"/>
      <c r="F1420" s="12"/>
      <c r="G1420" s="13"/>
      <c r="H1420" s="13"/>
    </row>
    <row r="1421" spans="1:8" s="16" customFormat="1" ht="12.95">
      <c r="A1421" s="1"/>
      <c r="B1421" s="1"/>
      <c r="C1421" s="7"/>
      <c r="D1421" s="8"/>
      <c r="E1421" s="8"/>
      <c r="F1421" s="12"/>
      <c r="G1421" s="13"/>
      <c r="H1421" s="13"/>
    </row>
    <row r="1422" spans="1:8" s="16" customFormat="1" ht="12.95">
      <c r="A1422" s="1"/>
      <c r="B1422" s="1"/>
      <c r="C1422" s="7"/>
      <c r="D1422" s="8"/>
      <c r="E1422" s="8"/>
      <c r="F1422" s="12"/>
      <c r="G1422" s="13"/>
      <c r="H1422" s="13"/>
    </row>
    <row r="1423" spans="1:8" s="16" customFormat="1" ht="12.95">
      <c r="A1423" s="1"/>
      <c r="B1423" s="1"/>
      <c r="C1423" s="7"/>
      <c r="D1423" s="8"/>
      <c r="E1423" s="8"/>
      <c r="F1423" s="12"/>
      <c r="G1423" s="13"/>
      <c r="H1423" s="13"/>
    </row>
    <row r="1424" spans="1:8" s="16" customFormat="1" ht="12.95">
      <c r="A1424" s="1"/>
      <c r="B1424" s="1"/>
      <c r="C1424" s="7"/>
      <c r="D1424" s="8"/>
      <c r="E1424" s="8"/>
      <c r="F1424" s="12"/>
      <c r="G1424" s="13"/>
      <c r="H1424" s="13"/>
    </row>
    <row r="1425" spans="1:8" s="16" customFormat="1" ht="12.95">
      <c r="A1425" s="1"/>
      <c r="B1425" s="1"/>
      <c r="C1425" s="7"/>
      <c r="D1425" s="8"/>
      <c r="E1425" s="8"/>
      <c r="F1425" s="12"/>
      <c r="G1425" s="13"/>
      <c r="H1425" s="13"/>
    </row>
    <row r="1426" spans="1:8" s="16" customFormat="1" ht="12.95">
      <c r="A1426" s="1"/>
      <c r="B1426" s="1"/>
      <c r="C1426" s="7"/>
      <c r="D1426" s="8"/>
      <c r="E1426" s="8"/>
      <c r="F1426" s="12"/>
      <c r="G1426" s="13"/>
      <c r="H1426" s="13"/>
    </row>
    <row r="1427" spans="1:8" s="16" customFormat="1" ht="12.95">
      <c r="A1427" s="1"/>
      <c r="B1427" s="1"/>
      <c r="C1427" s="7"/>
      <c r="D1427" s="8"/>
      <c r="E1427" s="8"/>
      <c r="F1427" s="12"/>
      <c r="G1427" s="13"/>
      <c r="H1427" s="13"/>
    </row>
    <row r="1428" spans="1:8" s="16" customFormat="1" ht="12.95">
      <c r="A1428" s="1"/>
      <c r="B1428" s="1"/>
      <c r="C1428" s="7"/>
      <c r="D1428" s="8"/>
      <c r="E1428" s="8"/>
      <c r="F1428" s="12"/>
      <c r="G1428" s="13"/>
      <c r="H1428" s="13"/>
    </row>
    <row r="1429" spans="1:8" s="16" customFormat="1" ht="12.95">
      <c r="A1429" s="1"/>
      <c r="B1429" s="1"/>
      <c r="C1429" s="7"/>
      <c r="D1429" s="8"/>
      <c r="E1429" s="8"/>
      <c r="F1429" s="12"/>
      <c r="G1429" s="13"/>
      <c r="H1429" s="13"/>
    </row>
    <row r="1430" spans="1:8" s="16" customFormat="1" ht="12.95">
      <c r="A1430" s="1"/>
      <c r="B1430" s="1"/>
      <c r="C1430" s="7"/>
      <c r="D1430" s="8"/>
      <c r="E1430" s="8"/>
      <c r="F1430" s="12"/>
      <c r="G1430" s="13"/>
      <c r="H1430" s="13"/>
    </row>
    <row r="1431" spans="1:8" s="16" customFormat="1" ht="12.95">
      <c r="A1431" s="1"/>
      <c r="B1431" s="1"/>
      <c r="C1431" s="7"/>
      <c r="D1431" s="8"/>
      <c r="E1431" s="8"/>
      <c r="F1431" s="12"/>
      <c r="G1431" s="13"/>
      <c r="H1431" s="13"/>
    </row>
    <row r="1432" spans="1:8" s="16" customFormat="1" ht="12.95">
      <c r="A1432" s="1"/>
      <c r="B1432" s="1"/>
      <c r="C1432" s="7"/>
      <c r="D1432" s="8"/>
      <c r="E1432" s="8"/>
      <c r="F1432" s="12"/>
      <c r="G1432" s="13"/>
      <c r="H1432" s="13"/>
    </row>
    <row r="1433" spans="1:8" s="16" customFormat="1" ht="12.95">
      <c r="A1433" s="1"/>
      <c r="B1433" s="1"/>
      <c r="C1433" s="7"/>
      <c r="D1433" s="8"/>
      <c r="E1433" s="8"/>
      <c r="F1433" s="12"/>
      <c r="G1433" s="13"/>
      <c r="H1433" s="13"/>
    </row>
    <row r="1434" spans="1:8" s="16" customFormat="1" ht="12.95">
      <c r="A1434" s="1"/>
      <c r="B1434" s="1"/>
      <c r="C1434" s="7"/>
      <c r="D1434" s="8"/>
      <c r="E1434" s="8"/>
      <c r="F1434" s="12"/>
      <c r="G1434" s="13"/>
      <c r="H1434" s="13"/>
    </row>
    <row r="1435" spans="1:8" s="16" customFormat="1" ht="12.95">
      <c r="A1435" s="1"/>
      <c r="B1435" s="1"/>
      <c r="C1435" s="7"/>
      <c r="D1435" s="8"/>
      <c r="E1435" s="8"/>
      <c r="F1435" s="12"/>
      <c r="G1435" s="13"/>
      <c r="H1435" s="13"/>
    </row>
    <row r="1436" spans="1:8" s="16" customFormat="1" ht="12.95">
      <c r="A1436" s="1"/>
      <c r="B1436" s="1"/>
      <c r="C1436" s="7"/>
      <c r="D1436" s="8"/>
      <c r="E1436" s="8"/>
      <c r="F1436" s="12"/>
      <c r="G1436" s="13"/>
      <c r="H1436" s="13"/>
    </row>
    <row r="1437" spans="1:8" s="16" customFormat="1" ht="12.95">
      <c r="A1437" s="1"/>
      <c r="B1437" s="1"/>
      <c r="C1437" s="7"/>
      <c r="D1437" s="8"/>
      <c r="E1437" s="8"/>
      <c r="F1437" s="12"/>
      <c r="G1437" s="13"/>
      <c r="H1437" s="13"/>
    </row>
    <row r="1438" spans="1:8" s="16" customFormat="1" ht="12.95">
      <c r="A1438" s="1"/>
      <c r="B1438" s="1"/>
      <c r="C1438" s="7"/>
      <c r="D1438" s="8"/>
      <c r="E1438" s="8"/>
      <c r="F1438" s="12"/>
      <c r="G1438" s="13"/>
      <c r="H1438" s="13"/>
    </row>
    <row r="1439" spans="1:8" s="16" customFormat="1" ht="12.95">
      <c r="A1439" s="1"/>
      <c r="B1439" s="1"/>
      <c r="C1439" s="7"/>
      <c r="D1439" s="8"/>
      <c r="E1439" s="8"/>
      <c r="F1439" s="12"/>
      <c r="G1439" s="13"/>
      <c r="H1439" s="13"/>
    </row>
    <row r="1440" spans="1:8" s="16" customFormat="1" ht="12.95">
      <c r="A1440" s="1"/>
      <c r="B1440" s="1"/>
      <c r="C1440" s="7"/>
      <c r="D1440" s="8"/>
      <c r="E1440" s="8"/>
      <c r="F1440" s="12"/>
      <c r="G1440" s="13"/>
      <c r="H1440" s="13"/>
    </row>
    <row r="1441" spans="1:8" s="16" customFormat="1" ht="12.95">
      <c r="A1441" s="1"/>
      <c r="B1441" s="1"/>
      <c r="C1441" s="7"/>
      <c r="D1441" s="8"/>
      <c r="E1441" s="8"/>
      <c r="F1441" s="12"/>
      <c r="G1441" s="13"/>
      <c r="H1441" s="13"/>
    </row>
    <row r="1442" spans="1:8" s="16" customFormat="1" ht="12.95">
      <c r="A1442" s="1"/>
      <c r="B1442" s="1"/>
      <c r="C1442" s="7"/>
      <c r="D1442" s="8"/>
      <c r="E1442" s="8"/>
      <c r="F1442" s="12"/>
      <c r="G1442" s="13"/>
      <c r="H1442" s="13"/>
    </row>
    <row r="1443" spans="1:8" s="16" customFormat="1" ht="12.95">
      <c r="A1443" s="1"/>
      <c r="B1443" s="1"/>
      <c r="C1443" s="7"/>
      <c r="D1443" s="8"/>
      <c r="E1443" s="8"/>
      <c r="F1443" s="12"/>
      <c r="G1443" s="13"/>
      <c r="H1443" s="13"/>
    </row>
    <row r="1444" spans="1:8" s="16" customFormat="1" ht="12.95">
      <c r="A1444" s="1"/>
      <c r="B1444" s="1"/>
      <c r="C1444" s="7"/>
      <c r="D1444" s="8"/>
      <c r="E1444" s="8"/>
      <c r="F1444" s="12"/>
      <c r="G1444" s="13"/>
      <c r="H1444" s="13"/>
    </row>
    <row r="1445" spans="1:8" s="16" customFormat="1" ht="12.95">
      <c r="A1445" s="1"/>
      <c r="B1445" s="1"/>
      <c r="C1445" s="7"/>
      <c r="D1445" s="8"/>
      <c r="E1445" s="8"/>
      <c r="F1445" s="12"/>
      <c r="G1445" s="13"/>
      <c r="H1445" s="13"/>
    </row>
    <row r="1446" spans="1:8" s="16" customFormat="1" ht="12.95">
      <c r="A1446" s="1"/>
      <c r="B1446" s="1"/>
      <c r="C1446" s="7"/>
      <c r="D1446" s="8"/>
      <c r="E1446" s="8"/>
      <c r="F1446" s="12"/>
      <c r="G1446" s="13"/>
      <c r="H1446" s="13"/>
    </row>
    <row r="1447" spans="1:8" s="16" customFormat="1" ht="12.95">
      <c r="A1447" s="1"/>
      <c r="B1447" s="1"/>
      <c r="C1447" s="7"/>
      <c r="D1447" s="8"/>
      <c r="E1447" s="8"/>
      <c r="F1447" s="12"/>
      <c r="G1447" s="13"/>
      <c r="H1447" s="13"/>
    </row>
    <row r="1448" spans="1:8" s="16" customFormat="1" ht="12.95">
      <c r="A1448" s="1"/>
      <c r="B1448" s="1"/>
      <c r="C1448" s="7"/>
      <c r="D1448" s="8"/>
      <c r="E1448" s="8"/>
      <c r="F1448" s="12"/>
      <c r="G1448" s="13"/>
      <c r="H1448" s="13"/>
    </row>
    <row r="1449" spans="1:8" s="16" customFormat="1" ht="12.95">
      <c r="A1449" s="1"/>
      <c r="B1449" s="1"/>
      <c r="C1449" s="7"/>
      <c r="D1449" s="8"/>
      <c r="E1449" s="8"/>
      <c r="F1449" s="12"/>
      <c r="G1449" s="13"/>
      <c r="H1449" s="13"/>
    </row>
    <row r="1450" spans="1:8" s="16" customFormat="1" ht="12.95">
      <c r="A1450" s="1"/>
      <c r="B1450" s="1"/>
      <c r="C1450" s="7"/>
      <c r="D1450" s="8"/>
      <c r="E1450" s="8"/>
      <c r="F1450" s="12"/>
      <c r="G1450" s="13"/>
      <c r="H1450" s="13"/>
    </row>
    <row r="1451" spans="1:8" s="16" customFormat="1" ht="12.95">
      <c r="A1451" s="1"/>
      <c r="B1451" s="1"/>
      <c r="C1451" s="7"/>
      <c r="D1451" s="8"/>
      <c r="E1451" s="8"/>
      <c r="F1451" s="12"/>
      <c r="G1451" s="13"/>
      <c r="H1451" s="13"/>
    </row>
    <row r="1452" spans="1:8" s="16" customFormat="1" ht="12.95">
      <c r="A1452" s="1"/>
      <c r="B1452" s="1"/>
      <c r="C1452" s="7"/>
      <c r="D1452" s="8"/>
      <c r="E1452" s="8"/>
      <c r="F1452" s="12"/>
      <c r="G1452" s="13"/>
      <c r="H1452" s="13"/>
    </row>
    <row r="1453" spans="1:8" s="16" customFormat="1" ht="12.95">
      <c r="A1453" s="1"/>
      <c r="B1453" s="1"/>
      <c r="C1453" s="7"/>
      <c r="D1453" s="8"/>
      <c r="E1453" s="8"/>
      <c r="F1453" s="12"/>
      <c r="G1453" s="13"/>
      <c r="H1453" s="13"/>
    </row>
    <row r="1454" spans="1:8" s="16" customFormat="1" ht="12.95">
      <c r="A1454" s="1"/>
      <c r="B1454" s="1"/>
      <c r="C1454" s="7"/>
      <c r="D1454" s="8"/>
      <c r="E1454" s="8"/>
      <c r="F1454" s="12"/>
      <c r="G1454" s="13"/>
      <c r="H1454" s="13"/>
    </row>
    <row r="1455" spans="1:8" s="16" customFormat="1" ht="12.95">
      <c r="A1455" s="1"/>
      <c r="B1455" s="1"/>
      <c r="C1455" s="7"/>
      <c r="D1455" s="8"/>
      <c r="E1455" s="8"/>
      <c r="F1455" s="12"/>
      <c r="G1455" s="13"/>
      <c r="H1455" s="13"/>
    </row>
    <row r="1456" spans="1:8" s="16" customFormat="1" ht="12.95">
      <c r="A1456" s="1"/>
      <c r="B1456" s="1"/>
      <c r="C1456" s="7"/>
      <c r="D1456" s="8"/>
      <c r="E1456" s="8"/>
      <c r="F1456" s="12"/>
      <c r="G1456" s="13"/>
      <c r="H1456" s="13"/>
    </row>
    <row r="1457" spans="1:8" s="16" customFormat="1" ht="12.95">
      <c r="A1457" s="1"/>
      <c r="B1457" s="1"/>
      <c r="C1457" s="7"/>
      <c r="D1457" s="8"/>
      <c r="E1457" s="8"/>
      <c r="F1457" s="12"/>
      <c r="G1457" s="13"/>
      <c r="H1457" s="13"/>
    </row>
    <row r="1458" spans="1:8" s="16" customFormat="1" ht="12.95">
      <c r="A1458" s="1"/>
      <c r="B1458" s="1"/>
      <c r="C1458" s="7"/>
      <c r="D1458" s="8"/>
      <c r="E1458" s="8"/>
      <c r="F1458" s="12"/>
      <c r="G1458" s="13"/>
      <c r="H1458" s="13"/>
    </row>
    <row r="1459" spans="1:8" s="16" customFormat="1" ht="12.95">
      <c r="A1459" s="1"/>
      <c r="B1459" s="1"/>
      <c r="C1459" s="7"/>
      <c r="D1459" s="8"/>
      <c r="E1459" s="8"/>
      <c r="F1459" s="12"/>
      <c r="G1459" s="13"/>
      <c r="H1459" s="13"/>
    </row>
    <row r="1460" spans="1:8" s="16" customFormat="1" ht="12.95">
      <c r="A1460" s="1"/>
      <c r="B1460" s="1"/>
      <c r="C1460" s="7"/>
      <c r="D1460" s="8"/>
      <c r="E1460" s="8"/>
      <c r="F1460" s="12"/>
      <c r="G1460" s="13"/>
      <c r="H1460" s="13"/>
    </row>
    <row r="1461" spans="1:8" s="16" customFormat="1" ht="12.95">
      <c r="A1461" s="1"/>
      <c r="B1461" s="1"/>
      <c r="C1461" s="7"/>
      <c r="D1461" s="8"/>
      <c r="E1461" s="8"/>
      <c r="F1461" s="12"/>
      <c r="G1461" s="13"/>
      <c r="H1461" s="13"/>
    </row>
    <row r="1462" spans="1:8" s="16" customFormat="1" ht="12.95">
      <c r="A1462" s="1"/>
      <c r="B1462" s="1"/>
      <c r="C1462" s="7"/>
      <c r="D1462" s="8"/>
      <c r="E1462" s="8"/>
      <c r="F1462" s="12"/>
      <c r="G1462" s="13"/>
      <c r="H1462" s="13"/>
    </row>
    <row r="1463" spans="1:8" s="16" customFormat="1" ht="12.95">
      <c r="A1463" s="1"/>
      <c r="B1463" s="1"/>
      <c r="C1463" s="7"/>
      <c r="D1463" s="8"/>
      <c r="E1463" s="8"/>
      <c r="F1463" s="12"/>
      <c r="G1463" s="13"/>
      <c r="H1463" s="13"/>
    </row>
    <row r="1464" spans="1:8" s="16" customFormat="1" ht="12.95">
      <c r="A1464" s="1"/>
      <c r="B1464" s="1"/>
      <c r="C1464" s="7"/>
      <c r="D1464" s="8"/>
      <c r="E1464" s="8"/>
      <c r="F1464" s="12"/>
      <c r="G1464" s="13"/>
      <c r="H1464" s="13"/>
    </row>
    <row r="1465" spans="1:8" s="16" customFormat="1" ht="12.95">
      <c r="A1465" s="1"/>
      <c r="B1465" s="1"/>
      <c r="C1465" s="7"/>
      <c r="D1465" s="8"/>
      <c r="E1465" s="8"/>
      <c r="F1465" s="12"/>
      <c r="G1465" s="13"/>
      <c r="H1465" s="13"/>
    </row>
    <row r="1466" spans="1:8" s="16" customFormat="1" ht="12.95">
      <c r="A1466" s="1"/>
      <c r="B1466" s="1"/>
      <c r="C1466" s="7"/>
      <c r="D1466" s="8"/>
      <c r="E1466" s="8"/>
      <c r="F1466" s="12"/>
      <c r="G1466" s="13"/>
      <c r="H1466" s="13"/>
    </row>
    <row r="1467" spans="1:8" s="16" customFormat="1" ht="12.95">
      <c r="A1467" s="1"/>
      <c r="B1467" s="1"/>
      <c r="C1467" s="7"/>
      <c r="D1467" s="8"/>
      <c r="E1467" s="8"/>
      <c r="F1467" s="12"/>
      <c r="G1467" s="13"/>
      <c r="H1467" s="13"/>
    </row>
    <row r="1468" spans="1:8" s="16" customFormat="1" ht="12.95">
      <c r="A1468" s="1"/>
      <c r="B1468" s="1"/>
      <c r="C1468" s="7"/>
      <c r="D1468" s="8"/>
      <c r="E1468" s="8"/>
      <c r="F1468" s="12"/>
      <c r="G1468" s="13"/>
      <c r="H1468" s="13"/>
    </row>
    <row r="1469" spans="1:8" s="16" customFormat="1" ht="12.95">
      <c r="A1469" s="1"/>
      <c r="B1469" s="1"/>
      <c r="C1469" s="7"/>
      <c r="D1469" s="8"/>
      <c r="E1469" s="8"/>
      <c r="F1469" s="12"/>
      <c r="G1469" s="13"/>
      <c r="H1469" s="13"/>
    </row>
    <row r="1470" spans="1:8" s="16" customFormat="1" ht="12.95">
      <c r="A1470" s="1"/>
      <c r="B1470" s="1"/>
      <c r="C1470" s="7"/>
      <c r="D1470" s="8"/>
      <c r="E1470" s="8"/>
      <c r="F1470" s="12"/>
      <c r="G1470" s="13"/>
      <c r="H1470" s="13"/>
    </row>
    <row r="1471" spans="1:8" s="16" customFormat="1" ht="12.95">
      <c r="A1471" s="1"/>
      <c r="B1471" s="1"/>
      <c r="C1471" s="7"/>
      <c r="D1471" s="8"/>
      <c r="E1471" s="8"/>
      <c r="F1471" s="12"/>
      <c r="G1471" s="13"/>
      <c r="H1471" s="13"/>
    </row>
    <row r="1472" spans="1:8" s="16" customFormat="1" ht="12.95">
      <c r="A1472" s="1"/>
      <c r="B1472" s="1"/>
      <c r="C1472" s="7"/>
      <c r="D1472" s="8"/>
      <c r="E1472" s="8"/>
      <c r="F1472" s="12"/>
      <c r="G1472" s="13"/>
      <c r="H1472" s="13"/>
    </row>
    <row r="1473" spans="1:8" s="16" customFormat="1" ht="12.95">
      <c r="A1473" s="1"/>
      <c r="B1473" s="1"/>
      <c r="C1473" s="7"/>
      <c r="D1473" s="8"/>
      <c r="E1473" s="8"/>
      <c r="F1473" s="12"/>
      <c r="G1473" s="13"/>
      <c r="H1473" s="13"/>
    </row>
    <row r="1474" spans="1:8" s="16" customFormat="1" ht="12.95">
      <c r="A1474" s="1"/>
      <c r="B1474" s="1"/>
      <c r="C1474" s="7"/>
      <c r="D1474" s="8"/>
      <c r="E1474" s="8"/>
      <c r="F1474" s="12"/>
      <c r="G1474" s="13"/>
      <c r="H1474" s="13"/>
    </row>
    <row r="1475" spans="1:8" s="16" customFormat="1" ht="12.95">
      <c r="A1475" s="1"/>
      <c r="B1475" s="1"/>
      <c r="C1475" s="7"/>
      <c r="D1475" s="8"/>
      <c r="E1475" s="8"/>
      <c r="F1475" s="12"/>
      <c r="G1475" s="13"/>
      <c r="H1475" s="13"/>
    </row>
    <row r="1476" spans="1:8" s="16" customFormat="1" ht="12.95">
      <c r="A1476" s="1"/>
      <c r="B1476" s="1"/>
      <c r="C1476" s="7"/>
      <c r="D1476" s="8"/>
      <c r="E1476" s="8"/>
      <c r="F1476" s="12"/>
      <c r="G1476" s="13"/>
      <c r="H1476" s="13"/>
    </row>
    <row r="1477" spans="1:8" s="16" customFormat="1" ht="12.95">
      <c r="A1477" s="1"/>
      <c r="B1477" s="1"/>
      <c r="C1477" s="7"/>
      <c r="D1477" s="8"/>
      <c r="E1477" s="8"/>
      <c r="F1477" s="12"/>
      <c r="G1477" s="13"/>
      <c r="H1477" s="13"/>
    </row>
    <row r="1478" spans="1:8" s="16" customFormat="1" ht="12.95">
      <c r="A1478" s="1"/>
      <c r="B1478" s="1"/>
      <c r="C1478" s="7"/>
      <c r="D1478" s="8"/>
      <c r="E1478" s="8"/>
      <c r="F1478" s="12"/>
      <c r="G1478" s="13"/>
      <c r="H1478" s="13"/>
    </row>
    <row r="1479" spans="1:8" s="16" customFormat="1" ht="12.95">
      <c r="A1479" s="1"/>
      <c r="B1479" s="1"/>
      <c r="C1479" s="7"/>
      <c r="D1479" s="8"/>
      <c r="E1479" s="8"/>
      <c r="F1479" s="12"/>
      <c r="G1479" s="13"/>
      <c r="H1479" s="13"/>
    </row>
    <row r="1480" spans="1:8" s="16" customFormat="1" ht="12.95">
      <c r="A1480" s="1"/>
      <c r="B1480" s="1"/>
      <c r="C1480" s="7"/>
      <c r="D1480" s="8"/>
      <c r="E1480" s="8"/>
      <c r="F1480" s="12"/>
      <c r="G1480" s="13"/>
      <c r="H1480" s="13"/>
    </row>
    <row r="1481" spans="1:8" s="16" customFormat="1" ht="12.95">
      <c r="A1481" s="1"/>
      <c r="B1481" s="1"/>
      <c r="C1481" s="7"/>
      <c r="D1481" s="8"/>
      <c r="E1481" s="8"/>
      <c r="F1481" s="12"/>
      <c r="G1481" s="13"/>
      <c r="H1481" s="13"/>
    </row>
    <row r="1482" spans="1:8" s="16" customFormat="1" ht="12.95">
      <c r="A1482" s="1"/>
      <c r="B1482" s="1"/>
      <c r="C1482" s="7"/>
      <c r="D1482" s="8"/>
      <c r="E1482" s="8"/>
      <c r="F1482" s="12"/>
      <c r="G1482" s="13"/>
      <c r="H1482" s="13"/>
    </row>
    <row r="1483" spans="1:8" s="16" customFormat="1" ht="12.95">
      <c r="A1483" s="1"/>
      <c r="B1483" s="1"/>
      <c r="C1483" s="7"/>
      <c r="D1483" s="8"/>
      <c r="E1483" s="8"/>
      <c r="F1483" s="12"/>
      <c r="G1483" s="13"/>
      <c r="H1483" s="13"/>
    </row>
    <row r="1484" spans="1:8" s="16" customFormat="1" ht="12.95">
      <c r="A1484" s="1"/>
      <c r="B1484" s="1"/>
      <c r="C1484" s="7"/>
      <c r="D1484" s="8"/>
      <c r="E1484" s="8"/>
      <c r="F1484" s="12"/>
      <c r="G1484" s="13"/>
      <c r="H1484" s="13"/>
    </row>
    <row r="1485" spans="1:8" s="16" customFormat="1" ht="12.95">
      <c r="A1485" s="1"/>
      <c r="B1485" s="1"/>
      <c r="C1485" s="7"/>
      <c r="D1485" s="8"/>
      <c r="E1485" s="8"/>
      <c r="F1485" s="12"/>
      <c r="G1485" s="13"/>
      <c r="H1485" s="13"/>
    </row>
    <row r="1486" spans="1:8" s="16" customFormat="1" ht="12.95">
      <c r="A1486" s="1"/>
      <c r="B1486" s="1"/>
      <c r="C1486" s="7"/>
      <c r="D1486" s="8"/>
      <c r="E1486" s="8"/>
      <c r="F1486" s="12"/>
      <c r="G1486" s="13"/>
      <c r="H1486" s="13"/>
    </row>
    <row r="1487" spans="1:8" s="16" customFormat="1" ht="12.95">
      <c r="A1487" s="1"/>
      <c r="B1487" s="1"/>
      <c r="C1487" s="7"/>
      <c r="D1487" s="8"/>
      <c r="E1487" s="8"/>
      <c r="F1487" s="12"/>
      <c r="G1487" s="13"/>
      <c r="H1487" s="13"/>
    </row>
    <row r="1488" spans="1:8" s="16" customFormat="1" ht="12.95">
      <c r="A1488" s="1"/>
      <c r="B1488" s="1"/>
      <c r="C1488" s="7"/>
      <c r="D1488" s="8"/>
      <c r="E1488" s="8"/>
      <c r="F1488" s="12"/>
      <c r="G1488" s="13"/>
      <c r="H1488" s="13"/>
    </row>
    <row r="1489" spans="1:8" s="16" customFormat="1" ht="12.95">
      <c r="A1489" s="1"/>
      <c r="B1489" s="1"/>
      <c r="C1489" s="7"/>
      <c r="D1489" s="8"/>
      <c r="E1489" s="8"/>
      <c r="F1489" s="12"/>
      <c r="G1489" s="13"/>
      <c r="H1489" s="13"/>
    </row>
    <row r="1490" spans="1:8" s="16" customFormat="1" ht="12.95">
      <c r="A1490" s="1"/>
      <c r="B1490" s="1"/>
      <c r="C1490" s="7"/>
      <c r="D1490" s="8"/>
      <c r="E1490" s="8"/>
      <c r="F1490" s="12"/>
      <c r="G1490" s="13"/>
      <c r="H1490" s="13"/>
    </row>
    <row r="1491" spans="1:8" s="16" customFormat="1" ht="12.95">
      <c r="A1491" s="1"/>
      <c r="B1491" s="1"/>
      <c r="C1491" s="7"/>
      <c r="D1491" s="8"/>
      <c r="E1491" s="8"/>
      <c r="F1491" s="12"/>
      <c r="G1491" s="13"/>
      <c r="H1491" s="13"/>
    </row>
    <row r="1492" spans="1:8" s="16" customFormat="1" ht="12.95">
      <c r="A1492" s="1"/>
      <c r="B1492" s="1"/>
      <c r="C1492" s="7"/>
      <c r="D1492" s="8"/>
      <c r="E1492" s="8"/>
      <c r="F1492" s="12"/>
      <c r="G1492" s="13"/>
      <c r="H1492" s="13"/>
    </row>
    <row r="1493" spans="1:8" s="16" customFormat="1" ht="12.95">
      <c r="A1493" s="1"/>
      <c r="B1493" s="1"/>
      <c r="C1493" s="7"/>
      <c r="D1493" s="8"/>
      <c r="E1493" s="8"/>
      <c r="F1493" s="12"/>
      <c r="G1493" s="13"/>
      <c r="H1493" s="13"/>
    </row>
    <row r="1494" spans="1:8" s="16" customFormat="1" ht="12.95">
      <c r="A1494" s="1"/>
      <c r="B1494" s="1"/>
      <c r="C1494" s="7"/>
      <c r="D1494" s="8"/>
      <c r="E1494" s="8"/>
      <c r="F1494" s="12"/>
      <c r="G1494" s="13"/>
      <c r="H1494" s="13"/>
    </row>
    <row r="1495" spans="1:8" s="16" customFormat="1" ht="12.95">
      <c r="A1495" s="1"/>
      <c r="B1495" s="1"/>
      <c r="C1495" s="7"/>
      <c r="D1495" s="8"/>
      <c r="E1495" s="8"/>
      <c r="F1495" s="12"/>
      <c r="G1495" s="13"/>
      <c r="H1495" s="13"/>
    </row>
    <row r="1496" spans="1:8" s="16" customFormat="1" ht="12.95">
      <c r="A1496" s="1"/>
      <c r="B1496" s="1"/>
      <c r="C1496" s="7"/>
      <c r="D1496" s="8"/>
      <c r="E1496" s="8"/>
      <c r="F1496" s="12"/>
      <c r="G1496" s="13"/>
      <c r="H1496" s="13"/>
    </row>
    <row r="1497" spans="1:8" s="16" customFormat="1" ht="12.95">
      <c r="A1497" s="1"/>
      <c r="B1497" s="1"/>
      <c r="C1497" s="7"/>
      <c r="D1497" s="8"/>
      <c r="E1497" s="8"/>
      <c r="F1497" s="12"/>
      <c r="G1497" s="13"/>
      <c r="H1497" s="13"/>
    </row>
    <row r="1498" spans="1:8" s="16" customFormat="1" ht="12.95">
      <c r="A1498" s="1"/>
      <c r="B1498" s="1"/>
      <c r="C1498" s="7"/>
      <c r="D1498" s="8"/>
      <c r="E1498" s="8"/>
      <c r="F1498" s="12"/>
      <c r="G1498" s="13"/>
      <c r="H1498" s="13"/>
    </row>
    <row r="1499" spans="1:8" s="16" customFormat="1" ht="12.95">
      <c r="A1499" s="1"/>
      <c r="B1499" s="1"/>
      <c r="C1499" s="7"/>
      <c r="D1499" s="8"/>
      <c r="E1499" s="8"/>
      <c r="F1499" s="12"/>
      <c r="G1499" s="13"/>
      <c r="H1499" s="13"/>
    </row>
    <row r="1500" spans="1:8" s="16" customFormat="1" ht="12.95">
      <c r="A1500" s="1"/>
      <c r="B1500" s="1"/>
      <c r="C1500" s="7"/>
      <c r="D1500" s="8"/>
      <c r="E1500" s="8"/>
      <c r="F1500" s="12"/>
      <c r="G1500" s="13"/>
      <c r="H1500" s="13"/>
    </row>
    <row r="1501" spans="1:8" s="16" customFormat="1" ht="12.95">
      <c r="A1501" s="1"/>
      <c r="B1501" s="1"/>
      <c r="C1501" s="7"/>
      <c r="D1501" s="8"/>
      <c r="E1501" s="8"/>
      <c r="F1501" s="12"/>
      <c r="G1501" s="13"/>
      <c r="H1501" s="13"/>
    </row>
    <row r="1502" spans="1:8" s="16" customFormat="1" ht="12.95">
      <c r="A1502" s="1"/>
      <c r="B1502" s="1"/>
      <c r="C1502" s="7"/>
      <c r="D1502" s="8"/>
      <c r="E1502" s="8"/>
      <c r="F1502" s="12"/>
      <c r="G1502" s="13"/>
      <c r="H1502" s="13"/>
    </row>
    <row r="1503" spans="1:8" s="16" customFormat="1" ht="12.95">
      <c r="A1503" s="1"/>
      <c r="B1503" s="1"/>
      <c r="C1503" s="7"/>
      <c r="D1503" s="8"/>
      <c r="E1503" s="8"/>
      <c r="F1503" s="12"/>
      <c r="G1503" s="13"/>
      <c r="H1503" s="13"/>
    </row>
    <row r="1504" spans="1:8" s="16" customFormat="1" ht="12.95">
      <c r="A1504" s="1"/>
      <c r="B1504" s="1"/>
      <c r="C1504" s="7"/>
      <c r="D1504" s="8"/>
      <c r="E1504" s="8"/>
      <c r="F1504" s="12"/>
      <c r="G1504" s="13"/>
      <c r="H1504" s="13"/>
    </row>
    <row r="1505" spans="1:8" s="16" customFormat="1" ht="12.95">
      <c r="A1505" s="1"/>
      <c r="B1505" s="1"/>
      <c r="C1505" s="7"/>
      <c r="D1505" s="8"/>
      <c r="E1505" s="8"/>
      <c r="F1505" s="12"/>
      <c r="G1505" s="13"/>
      <c r="H1505" s="13"/>
    </row>
    <row r="1506" spans="1:8" s="16" customFormat="1" ht="12.95">
      <c r="A1506" s="1"/>
      <c r="B1506" s="1"/>
      <c r="C1506" s="7"/>
      <c r="D1506" s="8"/>
      <c r="E1506" s="8"/>
      <c r="F1506" s="12"/>
      <c r="G1506" s="13"/>
      <c r="H1506" s="13"/>
    </row>
    <row r="1507" spans="1:8" s="16" customFormat="1" ht="12.95">
      <c r="A1507" s="1"/>
      <c r="B1507" s="1"/>
      <c r="C1507" s="7"/>
      <c r="D1507" s="8"/>
      <c r="E1507" s="8"/>
      <c r="F1507" s="12"/>
      <c r="G1507" s="13"/>
      <c r="H1507" s="13"/>
    </row>
    <row r="1508" spans="1:8" s="16" customFormat="1" ht="12.95">
      <c r="A1508" s="1"/>
      <c r="B1508" s="1"/>
      <c r="C1508" s="7"/>
      <c r="D1508" s="8"/>
      <c r="E1508" s="8"/>
      <c r="F1508" s="12"/>
      <c r="G1508" s="13"/>
      <c r="H1508" s="13"/>
    </row>
    <row r="1509" spans="1:8" s="16" customFormat="1" ht="12.95">
      <c r="A1509" s="1"/>
      <c r="B1509" s="1"/>
      <c r="C1509" s="7"/>
      <c r="D1509" s="8"/>
      <c r="E1509" s="8"/>
      <c r="F1509" s="12"/>
      <c r="G1509" s="13"/>
      <c r="H1509" s="13"/>
    </row>
    <row r="1510" spans="1:8" s="16" customFormat="1" ht="12.95">
      <c r="A1510" s="1"/>
      <c r="B1510" s="1"/>
      <c r="C1510" s="7"/>
      <c r="D1510" s="8"/>
      <c r="E1510" s="8"/>
      <c r="F1510" s="12"/>
      <c r="G1510" s="13"/>
      <c r="H1510" s="13"/>
    </row>
    <row r="1511" spans="1:8" s="16" customFormat="1" ht="12.95">
      <c r="A1511" s="1"/>
      <c r="B1511" s="1"/>
      <c r="C1511" s="7"/>
      <c r="D1511" s="8"/>
      <c r="E1511" s="8"/>
      <c r="F1511" s="12"/>
      <c r="G1511" s="13"/>
      <c r="H1511" s="13"/>
    </row>
    <row r="1512" spans="1:8" s="16" customFormat="1" ht="12.95">
      <c r="A1512" s="1"/>
      <c r="B1512" s="1"/>
      <c r="C1512" s="7"/>
      <c r="D1512" s="8"/>
      <c r="E1512" s="8"/>
      <c r="F1512" s="12"/>
      <c r="G1512" s="13"/>
      <c r="H1512" s="13"/>
    </row>
    <row r="1513" spans="1:8" s="16" customFormat="1" ht="12.95">
      <c r="A1513" s="1"/>
      <c r="B1513" s="1"/>
      <c r="C1513" s="7"/>
      <c r="D1513" s="8"/>
      <c r="E1513" s="8"/>
      <c r="F1513" s="12"/>
      <c r="G1513" s="13"/>
      <c r="H1513" s="13"/>
    </row>
    <row r="1514" spans="1:8" s="16" customFormat="1" ht="12.95">
      <c r="A1514" s="1"/>
      <c r="B1514" s="1"/>
      <c r="C1514" s="7"/>
      <c r="D1514" s="8"/>
      <c r="E1514" s="8"/>
      <c r="F1514" s="12"/>
      <c r="G1514" s="13"/>
      <c r="H1514" s="13"/>
    </row>
    <row r="1515" spans="1:8" s="16" customFormat="1" ht="12.95">
      <c r="A1515" s="1"/>
      <c r="B1515" s="1"/>
      <c r="C1515" s="7"/>
      <c r="D1515" s="8"/>
      <c r="E1515" s="8"/>
      <c r="F1515" s="12"/>
      <c r="G1515" s="13"/>
      <c r="H1515" s="13"/>
    </row>
    <row r="1516" spans="1:8" s="16" customFormat="1" ht="12.95">
      <c r="A1516" s="1"/>
      <c r="B1516" s="1"/>
      <c r="C1516" s="7"/>
      <c r="D1516" s="8"/>
      <c r="E1516" s="8"/>
      <c r="F1516" s="12"/>
      <c r="G1516" s="13"/>
      <c r="H1516" s="13"/>
    </row>
    <row r="1517" spans="1:8" s="16" customFormat="1" ht="12.95">
      <c r="A1517" s="1"/>
      <c r="B1517" s="1"/>
      <c r="C1517" s="7"/>
      <c r="D1517" s="8"/>
      <c r="E1517" s="8"/>
      <c r="F1517" s="12"/>
      <c r="G1517" s="13"/>
      <c r="H1517" s="13"/>
    </row>
    <row r="1518" spans="1:8" s="16" customFormat="1" ht="12.95">
      <c r="A1518" s="1"/>
      <c r="B1518" s="1"/>
      <c r="C1518" s="7"/>
      <c r="D1518" s="8"/>
      <c r="E1518" s="8"/>
      <c r="F1518" s="12"/>
      <c r="G1518" s="13"/>
      <c r="H1518" s="13"/>
    </row>
    <row r="1519" spans="1:8" s="16" customFormat="1" ht="12.95">
      <c r="A1519" s="1"/>
      <c r="B1519" s="1"/>
      <c r="C1519" s="7"/>
      <c r="D1519" s="8"/>
      <c r="E1519" s="8"/>
      <c r="F1519" s="12"/>
      <c r="G1519" s="13"/>
      <c r="H1519" s="13"/>
    </row>
    <row r="1520" spans="1:8" s="16" customFormat="1" ht="12.95">
      <c r="A1520" s="1"/>
      <c r="B1520" s="1"/>
      <c r="C1520" s="7"/>
      <c r="D1520" s="8"/>
      <c r="E1520" s="8"/>
      <c r="F1520" s="12"/>
      <c r="G1520" s="13"/>
      <c r="H1520" s="13"/>
    </row>
    <row r="1521" spans="1:8" s="16" customFormat="1" ht="12.95">
      <c r="A1521" s="1"/>
      <c r="B1521" s="1"/>
      <c r="C1521" s="7"/>
      <c r="D1521" s="8"/>
      <c r="E1521" s="8"/>
      <c r="F1521" s="12"/>
      <c r="G1521" s="13"/>
      <c r="H1521" s="13"/>
    </row>
    <row r="1522" spans="1:8" s="16" customFormat="1" ht="12.95">
      <c r="A1522" s="1"/>
      <c r="B1522" s="1"/>
      <c r="C1522" s="7"/>
      <c r="D1522" s="8"/>
      <c r="E1522" s="8"/>
      <c r="F1522" s="12"/>
      <c r="G1522" s="13"/>
      <c r="H1522" s="13"/>
    </row>
    <row r="1523" spans="1:8" s="16" customFormat="1" ht="12.95">
      <c r="A1523" s="1"/>
      <c r="B1523" s="1"/>
      <c r="C1523" s="7"/>
      <c r="D1523" s="8"/>
      <c r="E1523" s="8"/>
      <c r="F1523" s="12"/>
      <c r="G1523" s="13"/>
      <c r="H1523" s="13"/>
    </row>
    <row r="1524" spans="1:8" s="16" customFormat="1" ht="12.95">
      <c r="A1524" s="1"/>
      <c r="B1524" s="1"/>
      <c r="C1524" s="7"/>
      <c r="D1524" s="8"/>
      <c r="E1524" s="8"/>
      <c r="F1524" s="12"/>
      <c r="G1524" s="13"/>
      <c r="H1524" s="13"/>
    </row>
    <row r="1525" spans="1:8" s="16" customFormat="1" ht="12.95">
      <c r="A1525" s="1"/>
      <c r="B1525" s="1"/>
      <c r="C1525" s="7"/>
      <c r="D1525" s="8"/>
      <c r="E1525" s="8"/>
      <c r="F1525" s="12"/>
      <c r="G1525" s="13"/>
      <c r="H1525" s="13"/>
    </row>
    <row r="1526" spans="1:8" s="16" customFormat="1" ht="12.95">
      <c r="A1526" s="1"/>
      <c r="B1526" s="1"/>
      <c r="C1526" s="7"/>
      <c r="D1526" s="8"/>
      <c r="E1526" s="8"/>
      <c r="F1526" s="12"/>
      <c r="G1526" s="13"/>
      <c r="H1526" s="13"/>
    </row>
    <row r="1527" spans="1:8" s="16" customFormat="1" ht="12.95">
      <c r="A1527" s="1"/>
      <c r="B1527" s="1"/>
      <c r="C1527" s="7"/>
      <c r="D1527" s="8"/>
      <c r="E1527" s="8"/>
      <c r="F1527" s="12"/>
      <c r="G1527" s="13"/>
      <c r="H1527" s="13"/>
    </row>
    <row r="1528" spans="1:8" s="16" customFormat="1" ht="12.95">
      <c r="A1528" s="1"/>
      <c r="B1528" s="1"/>
      <c r="C1528" s="7"/>
      <c r="D1528" s="8"/>
      <c r="E1528" s="8"/>
      <c r="F1528" s="12"/>
      <c r="G1528" s="13"/>
      <c r="H1528" s="13"/>
    </row>
    <row r="1529" spans="1:8" s="16" customFormat="1" ht="12.95">
      <c r="A1529" s="1"/>
      <c r="B1529" s="1"/>
      <c r="C1529" s="7"/>
      <c r="D1529" s="8"/>
      <c r="E1529" s="8"/>
      <c r="F1529" s="12"/>
      <c r="G1529" s="13"/>
      <c r="H1529" s="13"/>
    </row>
    <row r="1530" spans="1:8" s="16" customFormat="1" ht="12.95">
      <c r="A1530" s="1"/>
      <c r="B1530" s="1"/>
      <c r="C1530" s="7"/>
      <c r="D1530" s="8"/>
      <c r="E1530" s="8"/>
      <c r="F1530" s="12"/>
      <c r="G1530" s="13"/>
      <c r="H1530" s="13"/>
    </row>
    <row r="1531" spans="1:8" s="16" customFormat="1" ht="12.95">
      <c r="A1531" s="1"/>
      <c r="B1531" s="1"/>
      <c r="C1531" s="7"/>
      <c r="D1531" s="8"/>
      <c r="E1531" s="8"/>
      <c r="F1531" s="12"/>
      <c r="G1531" s="13"/>
      <c r="H1531" s="13"/>
    </row>
    <row r="1532" spans="1:8" s="16" customFormat="1" ht="12.95">
      <c r="A1532" s="1"/>
      <c r="B1532" s="1"/>
      <c r="C1532" s="7"/>
      <c r="D1532" s="8"/>
      <c r="E1532" s="8"/>
      <c r="F1532" s="12"/>
      <c r="G1532" s="13"/>
      <c r="H1532" s="13"/>
    </row>
    <row r="1533" spans="1:8" s="16" customFormat="1" ht="12.95">
      <c r="A1533" s="1"/>
      <c r="B1533" s="1"/>
      <c r="C1533" s="7"/>
      <c r="D1533" s="8"/>
      <c r="E1533" s="8"/>
      <c r="F1533" s="12"/>
      <c r="G1533" s="13"/>
      <c r="H1533" s="13"/>
    </row>
    <row r="1534" spans="1:8" s="16" customFormat="1" ht="12.95">
      <c r="A1534" s="1"/>
      <c r="B1534" s="1"/>
      <c r="C1534" s="7"/>
      <c r="D1534" s="8"/>
      <c r="E1534" s="8"/>
      <c r="F1534" s="12"/>
      <c r="G1534" s="13"/>
      <c r="H1534" s="13"/>
    </row>
    <row r="1535" spans="1:8" s="16" customFormat="1" ht="12.95">
      <c r="A1535" s="1"/>
      <c r="B1535" s="1"/>
      <c r="C1535" s="7"/>
      <c r="D1535" s="8"/>
      <c r="E1535" s="8"/>
      <c r="F1535" s="12"/>
      <c r="G1535" s="13"/>
      <c r="H1535" s="13"/>
    </row>
    <row r="1536" spans="1:8" s="16" customFormat="1" ht="12.95">
      <c r="A1536" s="1"/>
      <c r="B1536" s="1"/>
      <c r="C1536" s="7"/>
      <c r="D1536" s="8"/>
      <c r="E1536" s="8"/>
      <c r="F1536" s="12"/>
      <c r="G1536" s="13"/>
      <c r="H1536" s="13"/>
    </row>
    <row r="1537" spans="1:8" s="16" customFormat="1" ht="12.95">
      <c r="A1537" s="1"/>
      <c r="B1537" s="1"/>
      <c r="C1537" s="7"/>
      <c r="D1537" s="8"/>
      <c r="E1537" s="8"/>
      <c r="F1537" s="12"/>
      <c r="G1537" s="13"/>
      <c r="H1537" s="13"/>
    </row>
    <row r="1538" spans="1:8" s="16" customFormat="1" ht="12.95">
      <c r="A1538" s="1"/>
      <c r="B1538" s="1"/>
      <c r="C1538" s="7"/>
      <c r="D1538" s="8"/>
      <c r="E1538" s="8"/>
      <c r="F1538" s="12"/>
      <c r="G1538" s="13"/>
      <c r="H1538" s="13"/>
    </row>
    <row r="1539" spans="1:8" s="16" customFormat="1" ht="12.95">
      <c r="A1539" s="1"/>
      <c r="B1539" s="1"/>
      <c r="C1539" s="7"/>
      <c r="D1539" s="8"/>
      <c r="E1539" s="8"/>
      <c r="F1539" s="12"/>
      <c r="G1539" s="13"/>
      <c r="H1539" s="13"/>
    </row>
    <row r="1540" spans="1:8" s="16" customFormat="1" ht="12.95">
      <c r="A1540" s="1"/>
      <c r="B1540" s="1"/>
      <c r="C1540" s="7"/>
      <c r="D1540" s="8"/>
      <c r="E1540" s="8"/>
      <c r="F1540" s="12"/>
      <c r="G1540" s="13"/>
      <c r="H1540" s="13"/>
    </row>
    <row r="1541" spans="1:8" s="16" customFormat="1" ht="12.95">
      <c r="A1541" s="1"/>
      <c r="B1541" s="1"/>
      <c r="C1541" s="7"/>
      <c r="D1541" s="8"/>
      <c r="E1541" s="8"/>
      <c r="F1541" s="12"/>
      <c r="G1541" s="13"/>
      <c r="H1541" s="13"/>
    </row>
    <row r="1542" spans="1:8" s="16" customFormat="1" ht="12.95">
      <c r="A1542" s="1"/>
      <c r="B1542" s="1"/>
      <c r="C1542" s="7"/>
      <c r="D1542" s="8"/>
      <c r="E1542" s="8"/>
      <c r="F1542" s="12"/>
      <c r="G1542" s="13"/>
      <c r="H1542" s="13"/>
    </row>
    <row r="1543" spans="1:8" s="16" customFormat="1" ht="12.95">
      <c r="A1543" s="1"/>
      <c r="B1543" s="1"/>
      <c r="C1543" s="7"/>
      <c r="D1543" s="8"/>
      <c r="E1543" s="8"/>
      <c r="F1543" s="12"/>
      <c r="G1543" s="13"/>
      <c r="H1543" s="13"/>
    </row>
    <row r="1544" spans="1:8" s="16" customFormat="1" ht="12.95">
      <c r="A1544" s="1"/>
      <c r="B1544" s="1"/>
      <c r="C1544" s="7"/>
      <c r="D1544" s="8"/>
      <c r="E1544" s="8"/>
      <c r="F1544" s="12"/>
      <c r="G1544" s="13"/>
      <c r="H1544" s="13"/>
    </row>
    <row r="1545" spans="1:8" s="16" customFormat="1" ht="12.95">
      <c r="A1545" s="1"/>
      <c r="B1545" s="1"/>
      <c r="C1545" s="7"/>
      <c r="D1545" s="8"/>
      <c r="E1545" s="8"/>
      <c r="F1545" s="12"/>
      <c r="G1545" s="13"/>
      <c r="H1545" s="13"/>
    </row>
    <row r="1546" spans="1:8" s="16" customFormat="1" ht="12.95">
      <c r="A1546" s="1"/>
      <c r="B1546" s="1"/>
      <c r="C1546" s="7"/>
      <c r="D1546" s="8"/>
      <c r="E1546" s="8"/>
      <c r="F1546" s="12"/>
      <c r="G1546" s="13"/>
      <c r="H1546" s="13"/>
    </row>
    <row r="1547" spans="1:8" s="16" customFormat="1" ht="12.95">
      <c r="A1547" s="1"/>
      <c r="B1547" s="1"/>
      <c r="C1547" s="7"/>
      <c r="D1547" s="8"/>
      <c r="E1547" s="8"/>
      <c r="F1547" s="12"/>
      <c r="G1547" s="13"/>
      <c r="H1547" s="13"/>
    </row>
    <row r="1548" spans="1:8" s="16" customFormat="1" ht="12.95">
      <c r="A1548" s="1"/>
      <c r="B1548" s="1"/>
      <c r="C1548" s="7"/>
      <c r="D1548" s="8"/>
      <c r="E1548" s="8"/>
      <c r="F1548" s="12"/>
      <c r="G1548" s="13"/>
      <c r="H1548" s="13"/>
    </row>
    <row r="1549" spans="1:8" s="16" customFormat="1" ht="12.95">
      <c r="A1549" s="1"/>
      <c r="B1549" s="1"/>
      <c r="C1549" s="7"/>
      <c r="D1549" s="8"/>
      <c r="E1549" s="8"/>
      <c r="F1549" s="12"/>
      <c r="G1549" s="13"/>
      <c r="H1549" s="13"/>
    </row>
    <row r="1550" spans="1:8" s="16" customFormat="1" ht="12.95">
      <c r="A1550" s="1"/>
      <c r="B1550" s="1"/>
      <c r="C1550" s="7"/>
      <c r="D1550" s="8"/>
      <c r="E1550" s="8"/>
      <c r="F1550" s="12"/>
      <c r="G1550" s="13"/>
      <c r="H1550" s="13"/>
    </row>
    <row r="1551" spans="1:8" s="16" customFormat="1" ht="12.95">
      <c r="A1551" s="1"/>
      <c r="B1551" s="1"/>
      <c r="C1551" s="7"/>
      <c r="D1551" s="8"/>
      <c r="E1551" s="8"/>
      <c r="F1551" s="12"/>
      <c r="G1551" s="13"/>
      <c r="H1551" s="13"/>
    </row>
    <row r="1552" spans="1:8" s="16" customFormat="1" ht="12.95">
      <c r="A1552" s="1"/>
      <c r="B1552" s="1"/>
      <c r="C1552" s="7"/>
      <c r="D1552" s="8"/>
      <c r="E1552" s="8"/>
      <c r="F1552" s="12"/>
      <c r="G1552" s="13"/>
      <c r="H1552" s="13"/>
    </row>
    <row r="1553" spans="1:8" s="16" customFormat="1" ht="12.95">
      <c r="A1553" s="1"/>
      <c r="B1553" s="1"/>
      <c r="C1553" s="7"/>
      <c r="D1553" s="8"/>
      <c r="E1553" s="8"/>
      <c r="F1553" s="12"/>
      <c r="G1553" s="13"/>
      <c r="H1553" s="13"/>
    </row>
    <row r="1554" spans="1:8" s="16" customFormat="1" ht="12.95">
      <c r="A1554" s="1"/>
      <c r="B1554" s="1"/>
      <c r="C1554" s="7"/>
      <c r="D1554" s="8"/>
      <c r="E1554" s="8"/>
      <c r="F1554" s="12"/>
      <c r="G1554" s="13"/>
      <c r="H1554" s="13"/>
    </row>
    <row r="1555" spans="1:8" s="16" customFormat="1" ht="12.95">
      <c r="A1555" s="1"/>
      <c r="B1555" s="1"/>
      <c r="C1555" s="7"/>
      <c r="D1555" s="8"/>
      <c r="E1555" s="8"/>
      <c r="F1555" s="12"/>
      <c r="G1555" s="13"/>
      <c r="H1555" s="13"/>
    </row>
    <row r="1556" spans="1:8" s="16" customFormat="1" ht="12.95">
      <c r="A1556" s="1"/>
      <c r="B1556" s="1"/>
      <c r="C1556" s="7"/>
      <c r="D1556" s="8"/>
      <c r="E1556" s="8"/>
      <c r="F1556" s="12"/>
      <c r="G1556" s="13"/>
      <c r="H1556" s="13"/>
    </row>
    <row r="1557" spans="1:8" s="16" customFormat="1" ht="12.95">
      <c r="A1557" s="1"/>
      <c r="B1557" s="1"/>
      <c r="C1557" s="7"/>
      <c r="D1557" s="8"/>
      <c r="E1557" s="8"/>
      <c r="F1557" s="12"/>
      <c r="G1557" s="13"/>
      <c r="H1557" s="13"/>
    </row>
    <row r="1558" spans="1:8" s="16" customFormat="1" ht="12.95">
      <c r="A1558" s="1"/>
      <c r="B1558" s="1"/>
      <c r="C1558" s="7"/>
      <c r="D1558" s="8"/>
      <c r="E1558" s="8"/>
      <c r="F1558" s="12"/>
      <c r="G1558" s="13"/>
      <c r="H1558" s="13"/>
    </row>
    <row r="1559" spans="1:8" s="16" customFormat="1" ht="12.95">
      <c r="A1559" s="1"/>
      <c r="B1559" s="1"/>
      <c r="C1559" s="7"/>
      <c r="D1559" s="8"/>
      <c r="E1559" s="8"/>
      <c r="F1559" s="12"/>
      <c r="G1559" s="13"/>
      <c r="H1559" s="13"/>
    </row>
    <row r="1560" spans="1:8" s="16" customFormat="1" ht="12.95">
      <c r="A1560" s="1"/>
      <c r="B1560" s="1"/>
      <c r="C1560" s="7"/>
      <c r="D1560" s="8"/>
      <c r="E1560" s="8"/>
      <c r="F1560" s="12"/>
      <c r="G1560" s="13"/>
      <c r="H1560" s="13"/>
    </row>
    <row r="1561" spans="1:8" s="16" customFormat="1" ht="12.95">
      <c r="A1561" s="1"/>
      <c r="B1561" s="1"/>
      <c r="C1561" s="7"/>
      <c r="D1561" s="8"/>
      <c r="E1561" s="8"/>
      <c r="F1561" s="12"/>
      <c r="G1561" s="13"/>
      <c r="H1561" s="13"/>
    </row>
    <row r="1562" spans="1:8" s="16" customFormat="1" ht="12.95">
      <c r="A1562" s="1"/>
      <c r="B1562" s="1"/>
      <c r="C1562" s="7"/>
      <c r="D1562" s="8"/>
      <c r="E1562" s="8"/>
      <c r="F1562" s="12"/>
      <c r="G1562" s="13"/>
      <c r="H1562" s="13"/>
    </row>
    <row r="1563" spans="1:8" s="16" customFormat="1" ht="12.95">
      <c r="A1563" s="1"/>
      <c r="B1563" s="1"/>
      <c r="C1563" s="7"/>
      <c r="D1563" s="8"/>
      <c r="E1563" s="8"/>
      <c r="F1563" s="12"/>
      <c r="G1563" s="13"/>
      <c r="H1563" s="13"/>
    </row>
    <row r="1564" spans="1:8" s="16" customFormat="1" ht="12.95">
      <c r="A1564" s="1"/>
      <c r="B1564" s="1"/>
      <c r="C1564" s="7"/>
      <c r="D1564" s="8"/>
      <c r="E1564" s="8"/>
      <c r="F1564" s="12"/>
      <c r="G1564" s="13"/>
      <c r="H1564" s="13"/>
    </row>
    <row r="1565" spans="1:8" s="16" customFormat="1" ht="12.95">
      <c r="A1565" s="1"/>
      <c r="B1565" s="1"/>
      <c r="C1565" s="7"/>
      <c r="D1565" s="8"/>
      <c r="E1565" s="8"/>
      <c r="F1565" s="12"/>
      <c r="G1565" s="13"/>
      <c r="H1565" s="13"/>
    </row>
    <row r="1566" spans="1:8" s="16" customFormat="1" ht="12.95">
      <c r="A1566" s="1"/>
      <c r="B1566" s="1"/>
      <c r="C1566" s="7"/>
      <c r="D1566" s="8"/>
      <c r="E1566" s="8"/>
      <c r="F1566" s="12"/>
      <c r="G1566" s="13"/>
      <c r="H1566" s="13"/>
    </row>
    <row r="1567" spans="1:8" s="16" customFormat="1" ht="12.95">
      <c r="A1567" s="1"/>
      <c r="B1567" s="1"/>
      <c r="C1567" s="7"/>
      <c r="D1567" s="8"/>
      <c r="E1567" s="8"/>
      <c r="F1567" s="12"/>
      <c r="G1567" s="13"/>
      <c r="H1567" s="13"/>
    </row>
    <row r="1568" spans="1:8" s="16" customFormat="1" ht="12.95">
      <c r="A1568" s="1"/>
      <c r="B1568" s="1"/>
      <c r="C1568" s="7"/>
      <c r="D1568" s="8"/>
      <c r="E1568" s="8"/>
      <c r="F1568" s="12"/>
      <c r="G1568" s="13"/>
      <c r="H1568" s="13"/>
    </row>
    <row r="1569" spans="1:8" s="16" customFormat="1" ht="12.95">
      <c r="A1569" s="1"/>
      <c r="B1569" s="1"/>
      <c r="C1569" s="7"/>
      <c r="D1569" s="8"/>
      <c r="E1569" s="8"/>
      <c r="F1569" s="12"/>
      <c r="G1569" s="13"/>
      <c r="H1569" s="13"/>
    </row>
    <row r="1570" spans="1:8" s="16" customFormat="1" ht="12.95">
      <c r="A1570" s="1"/>
      <c r="B1570" s="1"/>
      <c r="C1570" s="7"/>
      <c r="D1570" s="8"/>
      <c r="E1570" s="8"/>
      <c r="F1570" s="12"/>
      <c r="G1570" s="13"/>
      <c r="H1570" s="13"/>
    </row>
    <row r="1571" spans="1:8" s="16" customFormat="1" ht="12.95">
      <c r="A1571" s="1"/>
      <c r="B1571" s="1"/>
      <c r="C1571" s="7"/>
      <c r="D1571" s="8"/>
      <c r="E1571" s="8"/>
      <c r="F1571" s="12"/>
      <c r="G1571" s="13"/>
      <c r="H1571" s="13"/>
    </row>
    <row r="1572" spans="1:8" s="16" customFormat="1" ht="12.95">
      <c r="A1572" s="1"/>
      <c r="B1572" s="1"/>
      <c r="C1572" s="7"/>
      <c r="D1572" s="8"/>
      <c r="E1572" s="8"/>
      <c r="F1572" s="12"/>
      <c r="G1572" s="13"/>
      <c r="H1572" s="13"/>
    </row>
    <row r="1573" spans="1:8" s="16" customFormat="1" ht="12.95">
      <c r="A1573" s="1"/>
      <c r="B1573" s="1"/>
      <c r="C1573" s="7"/>
      <c r="D1573" s="8"/>
      <c r="E1573" s="8"/>
      <c r="F1573" s="12"/>
      <c r="G1573" s="13"/>
      <c r="H1573" s="13"/>
    </row>
    <row r="1574" spans="1:8" s="16" customFormat="1" ht="12.95">
      <c r="A1574" s="1"/>
      <c r="B1574" s="1"/>
      <c r="C1574" s="7"/>
      <c r="D1574" s="8"/>
      <c r="E1574" s="8"/>
      <c r="F1574" s="12"/>
      <c r="G1574" s="13"/>
      <c r="H1574" s="13"/>
    </row>
    <row r="1575" spans="1:8" s="16" customFormat="1" ht="12.95">
      <c r="A1575" s="1"/>
      <c r="B1575" s="1"/>
      <c r="C1575" s="7"/>
      <c r="D1575" s="8"/>
      <c r="E1575" s="8"/>
      <c r="F1575" s="12"/>
      <c r="G1575" s="13"/>
      <c r="H1575" s="13"/>
    </row>
    <row r="1576" spans="1:8" s="16" customFormat="1" ht="12.95">
      <c r="A1576" s="1"/>
      <c r="B1576" s="1"/>
      <c r="C1576" s="7"/>
      <c r="D1576" s="8"/>
      <c r="E1576" s="8"/>
      <c r="F1576" s="12"/>
      <c r="G1576" s="13"/>
      <c r="H1576" s="13"/>
    </row>
    <row r="1577" spans="1:8" s="16" customFormat="1" ht="12.95">
      <c r="A1577" s="1"/>
      <c r="B1577" s="1"/>
      <c r="C1577" s="7"/>
      <c r="D1577" s="8"/>
      <c r="E1577" s="8"/>
      <c r="F1577" s="12"/>
      <c r="G1577" s="13"/>
      <c r="H1577" s="13"/>
    </row>
    <row r="1578" spans="1:8" s="16" customFormat="1" ht="12.95">
      <c r="A1578" s="1"/>
      <c r="B1578" s="1"/>
      <c r="C1578" s="7"/>
      <c r="D1578" s="8"/>
      <c r="E1578" s="8"/>
      <c r="F1578" s="12"/>
      <c r="G1578" s="13"/>
      <c r="H1578" s="13"/>
    </row>
    <row r="1579" spans="1:8" s="16" customFormat="1" ht="12.95">
      <c r="A1579" s="1"/>
      <c r="B1579" s="1"/>
      <c r="C1579" s="7"/>
      <c r="D1579" s="8"/>
      <c r="E1579" s="8"/>
      <c r="F1579" s="12"/>
      <c r="G1579" s="13"/>
      <c r="H1579" s="13"/>
    </row>
    <row r="1580" spans="1:8" s="16" customFormat="1" ht="12.95">
      <c r="A1580" s="1"/>
      <c r="B1580" s="1"/>
      <c r="C1580" s="7"/>
      <c r="D1580" s="8"/>
      <c r="E1580" s="8"/>
      <c r="F1580" s="12"/>
      <c r="G1580" s="13"/>
      <c r="H1580" s="13"/>
    </row>
    <row r="1581" spans="1:8" s="16" customFormat="1" ht="12.95">
      <c r="A1581" s="1"/>
      <c r="B1581" s="1"/>
      <c r="C1581" s="7"/>
      <c r="D1581" s="8"/>
      <c r="E1581" s="8"/>
      <c r="F1581" s="12"/>
      <c r="G1581" s="13"/>
      <c r="H1581" s="13"/>
    </row>
    <row r="1582" spans="1:8" s="16" customFormat="1" ht="12.95">
      <c r="A1582" s="1"/>
      <c r="B1582" s="1"/>
      <c r="C1582" s="7"/>
      <c r="D1582" s="8"/>
      <c r="E1582" s="8"/>
      <c r="F1582" s="12"/>
      <c r="G1582" s="13"/>
      <c r="H1582" s="13"/>
    </row>
    <row r="1583" spans="1:8" s="16" customFormat="1" ht="12.95">
      <c r="A1583" s="1"/>
      <c r="B1583" s="1"/>
      <c r="C1583" s="7"/>
      <c r="D1583" s="8"/>
      <c r="E1583" s="8"/>
      <c r="F1583" s="12"/>
      <c r="G1583" s="13"/>
      <c r="H1583" s="13"/>
    </row>
    <row r="1584" spans="1:8" s="16" customFormat="1" ht="12.95">
      <c r="A1584" s="1"/>
      <c r="B1584" s="1"/>
      <c r="C1584" s="7"/>
      <c r="D1584" s="8"/>
      <c r="E1584" s="8"/>
      <c r="F1584" s="12"/>
      <c r="G1584" s="13"/>
      <c r="H1584" s="13"/>
    </row>
    <row r="1585" spans="1:8" s="16" customFormat="1" ht="12.95">
      <c r="A1585" s="1"/>
      <c r="B1585" s="1"/>
      <c r="C1585" s="7"/>
      <c r="D1585" s="8"/>
      <c r="E1585" s="8"/>
      <c r="F1585" s="12"/>
      <c r="G1585" s="13"/>
      <c r="H1585" s="13"/>
    </row>
    <row r="1586" spans="1:8" s="16" customFormat="1" ht="12.95">
      <c r="A1586" s="1"/>
      <c r="B1586" s="1"/>
      <c r="C1586" s="7"/>
      <c r="D1586" s="8"/>
      <c r="E1586" s="8"/>
      <c r="F1586" s="12"/>
      <c r="G1586" s="13"/>
      <c r="H1586" s="13"/>
    </row>
    <row r="1587" spans="1:8" s="16" customFormat="1" ht="12.95">
      <c r="A1587" s="1"/>
      <c r="B1587" s="1"/>
      <c r="C1587" s="7"/>
      <c r="D1587" s="8"/>
      <c r="E1587" s="8"/>
      <c r="F1587" s="12"/>
      <c r="G1587" s="13"/>
      <c r="H1587" s="13"/>
    </row>
    <row r="1588" spans="1:8" s="16" customFormat="1" ht="12.95">
      <c r="A1588" s="1"/>
      <c r="B1588" s="1"/>
      <c r="C1588" s="7"/>
      <c r="D1588" s="8"/>
      <c r="E1588" s="8"/>
      <c r="F1588" s="12"/>
      <c r="G1588" s="13"/>
      <c r="H1588" s="13"/>
    </row>
    <row r="1589" spans="1:8" s="16" customFormat="1" ht="12.95">
      <c r="A1589" s="1"/>
      <c r="B1589" s="1"/>
      <c r="C1589" s="7"/>
      <c r="D1589" s="8"/>
      <c r="E1589" s="8"/>
      <c r="F1589" s="12"/>
      <c r="G1589" s="13"/>
      <c r="H1589" s="13"/>
    </row>
    <row r="1590" spans="1:8" s="16" customFormat="1" ht="12.95">
      <c r="A1590" s="1"/>
      <c r="B1590" s="1"/>
      <c r="C1590" s="7"/>
      <c r="D1590" s="8"/>
      <c r="E1590" s="8"/>
      <c r="F1590" s="12"/>
      <c r="G1590" s="13"/>
      <c r="H1590" s="13"/>
    </row>
    <row r="1591" spans="1:8" s="16" customFormat="1" ht="12.95">
      <c r="A1591" s="1"/>
      <c r="B1591" s="1"/>
      <c r="C1591" s="7"/>
      <c r="D1591" s="8"/>
      <c r="E1591" s="8"/>
      <c r="F1591" s="12"/>
      <c r="G1591" s="13"/>
      <c r="H1591" s="13"/>
    </row>
    <row r="1592" spans="1:8" s="16" customFormat="1" ht="12.95">
      <c r="A1592" s="1"/>
      <c r="B1592" s="1"/>
      <c r="C1592" s="7"/>
      <c r="D1592" s="8"/>
      <c r="E1592" s="8"/>
      <c r="F1592" s="12"/>
      <c r="G1592" s="13"/>
      <c r="H1592" s="13"/>
    </row>
    <row r="1593" spans="1:8" s="16" customFormat="1" ht="12.95">
      <c r="A1593" s="1"/>
      <c r="B1593" s="1"/>
      <c r="C1593" s="7"/>
      <c r="D1593" s="8"/>
      <c r="E1593" s="8"/>
      <c r="F1593" s="12"/>
      <c r="G1593" s="13"/>
      <c r="H1593" s="13"/>
    </row>
    <row r="1594" spans="1:8" s="16" customFormat="1" ht="12.95">
      <c r="A1594" s="1"/>
      <c r="B1594" s="1"/>
      <c r="C1594" s="7"/>
      <c r="D1594" s="8"/>
      <c r="E1594" s="8"/>
      <c r="F1594" s="12"/>
      <c r="G1594" s="13"/>
      <c r="H1594" s="13"/>
    </row>
    <row r="1595" spans="1:8" s="16" customFormat="1" ht="12.95">
      <c r="A1595" s="1"/>
      <c r="B1595" s="1"/>
      <c r="C1595" s="7"/>
      <c r="D1595" s="8"/>
      <c r="E1595" s="8"/>
      <c r="F1595" s="12"/>
      <c r="G1595" s="13"/>
      <c r="H1595" s="13"/>
    </row>
    <row r="1596" spans="1:8" s="16" customFormat="1" ht="12.95">
      <c r="A1596" s="1"/>
      <c r="B1596" s="1"/>
      <c r="C1596" s="7"/>
      <c r="D1596" s="8"/>
      <c r="E1596" s="8"/>
      <c r="F1596" s="12"/>
      <c r="G1596" s="13"/>
      <c r="H1596" s="13"/>
    </row>
    <row r="1597" spans="1:8" s="16" customFormat="1" ht="12.95">
      <c r="A1597" s="1"/>
      <c r="B1597" s="1"/>
      <c r="C1597" s="7"/>
      <c r="D1597" s="8"/>
      <c r="E1597" s="8"/>
      <c r="F1597" s="12"/>
      <c r="G1597" s="13"/>
      <c r="H1597" s="13"/>
    </row>
    <row r="1598" spans="1:8" s="16" customFormat="1" ht="12.95">
      <c r="A1598" s="1"/>
      <c r="B1598" s="1"/>
      <c r="C1598" s="7"/>
      <c r="D1598" s="8"/>
      <c r="E1598" s="8"/>
      <c r="F1598" s="12"/>
      <c r="G1598" s="13"/>
      <c r="H1598" s="13"/>
    </row>
    <row r="1599" spans="1:8" s="16" customFormat="1" ht="12.95">
      <c r="A1599" s="1"/>
      <c r="B1599" s="1"/>
      <c r="C1599" s="7"/>
      <c r="D1599" s="8"/>
      <c r="E1599" s="8"/>
      <c r="F1599" s="12"/>
      <c r="G1599" s="13"/>
      <c r="H1599" s="13"/>
    </row>
    <row r="1600" spans="1:8" s="16" customFormat="1" ht="12.95">
      <c r="A1600" s="1"/>
      <c r="B1600" s="1"/>
      <c r="C1600" s="7"/>
      <c r="D1600" s="8"/>
      <c r="E1600" s="8"/>
      <c r="F1600" s="12"/>
      <c r="G1600" s="13"/>
      <c r="H1600" s="13"/>
    </row>
    <row r="1601" spans="1:8" s="16" customFormat="1" ht="12.95">
      <c r="A1601" s="1"/>
      <c r="B1601" s="1"/>
      <c r="C1601" s="7"/>
      <c r="D1601" s="8"/>
      <c r="E1601" s="8"/>
      <c r="F1601" s="12"/>
      <c r="G1601" s="13"/>
      <c r="H1601" s="13"/>
    </row>
    <row r="1602" spans="1:8" s="16" customFormat="1" ht="12.95">
      <c r="A1602" s="1"/>
      <c r="B1602" s="1"/>
      <c r="C1602" s="7"/>
      <c r="D1602" s="8"/>
      <c r="E1602" s="8"/>
      <c r="F1602" s="12"/>
      <c r="G1602" s="13"/>
      <c r="H1602" s="13"/>
    </row>
    <row r="1603" spans="1:8" s="16" customFormat="1" ht="12.95">
      <c r="A1603" s="1"/>
      <c r="B1603" s="1"/>
      <c r="C1603" s="7"/>
      <c r="D1603" s="8"/>
      <c r="E1603" s="8"/>
      <c r="F1603" s="12"/>
      <c r="G1603" s="13"/>
      <c r="H1603" s="13"/>
    </row>
    <row r="1604" spans="1:8" s="16" customFormat="1" ht="12.95">
      <c r="A1604" s="1"/>
      <c r="B1604" s="1"/>
      <c r="C1604" s="7"/>
      <c r="D1604" s="8"/>
      <c r="E1604" s="8"/>
      <c r="F1604" s="12"/>
      <c r="G1604" s="13"/>
      <c r="H1604" s="13"/>
    </row>
    <row r="1605" spans="1:8" s="16" customFormat="1" ht="12.95">
      <c r="A1605" s="1"/>
      <c r="B1605" s="1"/>
      <c r="C1605" s="7"/>
      <c r="D1605" s="8"/>
      <c r="E1605" s="8"/>
      <c r="F1605" s="12"/>
      <c r="G1605" s="13"/>
      <c r="H1605" s="13"/>
    </row>
    <row r="1606" spans="1:8" s="16" customFormat="1" ht="12.95">
      <c r="A1606" s="1"/>
      <c r="B1606" s="1"/>
      <c r="C1606" s="7"/>
      <c r="D1606" s="8"/>
      <c r="E1606" s="8"/>
      <c r="F1606" s="12"/>
      <c r="G1606" s="13"/>
      <c r="H1606" s="13"/>
    </row>
    <row r="1607" spans="1:8" s="16" customFormat="1" ht="12.95">
      <c r="A1607" s="1"/>
      <c r="B1607" s="1"/>
      <c r="C1607" s="7"/>
      <c r="D1607" s="8"/>
      <c r="E1607" s="8"/>
      <c r="F1607" s="12"/>
      <c r="G1607" s="13"/>
      <c r="H1607" s="13"/>
    </row>
    <row r="1608" spans="1:8" s="16" customFormat="1" ht="12.95">
      <c r="A1608" s="1"/>
      <c r="B1608" s="1"/>
      <c r="C1608" s="7"/>
      <c r="D1608" s="8"/>
      <c r="E1608" s="8"/>
      <c r="F1608" s="12"/>
      <c r="G1608" s="13"/>
      <c r="H1608" s="13"/>
    </row>
    <row r="1609" spans="1:8" s="16" customFormat="1" ht="12.95">
      <c r="A1609" s="1"/>
      <c r="B1609" s="1"/>
      <c r="C1609" s="7"/>
      <c r="D1609" s="8"/>
      <c r="E1609" s="8"/>
      <c r="F1609" s="12"/>
      <c r="G1609" s="13"/>
      <c r="H1609" s="13"/>
    </row>
    <row r="1610" spans="1:8" s="16" customFormat="1" ht="12.95">
      <c r="A1610" s="1"/>
      <c r="B1610" s="1"/>
      <c r="C1610" s="7"/>
      <c r="D1610" s="8"/>
      <c r="E1610" s="8"/>
      <c r="F1610" s="12"/>
      <c r="G1610" s="13"/>
      <c r="H1610" s="13"/>
    </row>
    <row r="1611" spans="1:8" s="16" customFormat="1" ht="12.95">
      <c r="A1611" s="1"/>
      <c r="B1611" s="1"/>
      <c r="C1611" s="7"/>
      <c r="D1611" s="8"/>
      <c r="E1611" s="8"/>
      <c r="F1611" s="12"/>
      <c r="G1611" s="13"/>
      <c r="H1611" s="13"/>
    </row>
    <row r="1612" spans="1:8" s="16" customFormat="1" ht="12.95">
      <c r="A1612" s="1"/>
      <c r="B1612" s="1"/>
      <c r="C1612" s="7"/>
      <c r="D1612" s="8"/>
      <c r="E1612" s="8"/>
      <c r="F1612" s="12"/>
      <c r="G1612" s="13"/>
      <c r="H1612" s="13"/>
    </row>
    <row r="1613" spans="1:8" s="16" customFormat="1" ht="12.95">
      <c r="A1613" s="1"/>
      <c r="B1613" s="1"/>
      <c r="C1613" s="7"/>
      <c r="D1613" s="8"/>
      <c r="E1613" s="8"/>
      <c r="F1613" s="12"/>
      <c r="G1613" s="13"/>
      <c r="H1613" s="13"/>
    </row>
    <row r="1614" spans="1:8" s="16" customFormat="1" ht="12.95">
      <c r="A1614" s="1"/>
      <c r="B1614" s="1"/>
      <c r="C1614" s="7"/>
      <c r="D1614" s="8"/>
      <c r="E1614" s="8"/>
      <c r="F1614" s="12"/>
      <c r="G1614" s="13"/>
      <c r="H1614" s="13"/>
    </row>
    <row r="1615" spans="1:8" s="16" customFormat="1" ht="12.95">
      <c r="A1615" s="1"/>
      <c r="B1615" s="1"/>
      <c r="C1615" s="7"/>
      <c r="D1615" s="8"/>
      <c r="E1615" s="8"/>
      <c r="F1615" s="12"/>
      <c r="G1615" s="13"/>
      <c r="H1615" s="13"/>
    </row>
    <row r="1616" spans="1:8" s="16" customFormat="1" ht="12.95">
      <c r="A1616" s="1"/>
      <c r="B1616" s="1"/>
      <c r="C1616" s="7"/>
      <c r="D1616" s="8"/>
      <c r="E1616" s="8"/>
      <c r="F1616" s="12"/>
      <c r="G1616" s="13"/>
      <c r="H1616" s="13"/>
    </row>
    <row r="1617" spans="1:8" s="16" customFormat="1" ht="12.95">
      <c r="A1617" s="1"/>
      <c r="B1617" s="1"/>
      <c r="C1617" s="7"/>
      <c r="D1617" s="8"/>
      <c r="E1617" s="8"/>
      <c r="F1617" s="12"/>
      <c r="G1617" s="13"/>
      <c r="H1617" s="13"/>
    </row>
    <row r="1618" spans="1:8" s="16" customFormat="1" ht="12.95">
      <c r="A1618" s="1"/>
      <c r="B1618" s="1"/>
      <c r="C1618" s="7"/>
      <c r="D1618" s="8"/>
      <c r="E1618" s="8"/>
      <c r="F1618" s="12"/>
      <c r="G1618" s="13"/>
      <c r="H1618" s="13"/>
    </row>
    <row r="1619" spans="1:8" s="16" customFormat="1" ht="12.95">
      <c r="A1619" s="1"/>
      <c r="B1619" s="1"/>
      <c r="C1619" s="7"/>
      <c r="D1619" s="8"/>
      <c r="E1619" s="8"/>
      <c r="F1619" s="12"/>
      <c r="G1619" s="13"/>
      <c r="H1619" s="13"/>
    </row>
    <row r="1620" spans="1:8" s="16" customFormat="1" ht="12.95">
      <c r="A1620" s="1"/>
      <c r="B1620" s="1"/>
      <c r="C1620" s="7"/>
      <c r="D1620" s="8"/>
      <c r="E1620" s="8"/>
      <c r="F1620" s="12"/>
      <c r="G1620" s="13"/>
      <c r="H1620" s="13"/>
    </row>
    <row r="1621" spans="1:8" s="16" customFormat="1" ht="12.95">
      <c r="A1621" s="1"/>
      <c r="B1621" s="1"/>
      <c r="C1621" s="7"/>
      <c r="D1621" s="8"/>
      <c r="E1621" s="8"/>
      <c r="F1621" s="12"/>
      <c r="G1621" s="13"/>
      <c r="H1621" s="13"/>
    </row>
    <row r="1622" spans="1:8" s="16" customFormat="1" ht="12.95">
      <c r="A1622" s="1"/>
      <c r="B1622" s="1"/>
      <c r="C1622" s="7"/>
      <c r="D1622" s="8"/>
      <c r="E1622" s="8"/>
      <c r="F1622" s="12"/>
      <c r="G1622" s="13"/>
      <c r="H1622" s="13"/>
    </row>
    <row r="1623" spans="1:8" s="16" customFormat="1" ht="12.95">
      <c r="A1623" s="1"/>
      <c r="B1623" s="1"/>
      <c r="C1623" s="7"/>
      <c r="D1623" s="8"/>
      <c r="E1623" s="8"/>
      <c r="F1623" s="12"/>
      <c r="G1623" s="13"/>
      <c r="H1623" s="13"/>
    </row>
    <row r="1624" spans="1:8" s="16" customFormat="1" ht="12.95">
      <c r="A1624" s="1"/>
      <c r="B1624" s="1"/>
      <c r="C1624" s="7"/>
      <c r="D1624" s="8"/>
      <c r="E1624" s="8"/>
      <c r="F1624" s="12"/>
      <c r="G1624" s="13"/>
      <c r="H1624" s="13"/>
    </row>
    <row r="1625" spans="1:8" s="16" customFormat="1" ht="12.95">
      <c r="A1625" s="1"/>
      <c r="B1625" s="1"/>
      <c r="C1625" s="7"/>
      <c r="D1625" s="8"/>
      <c r="E1625" s="8"/>
      <c r="F1625" s="12"/>
      <c r="G1625" s="13"/>
      <c r="H1625" s="13"/>
    </row>
    <row r="1626" spans="1:8" s="16" customFormat="1" ht="12.95">
      <c r="A1626" s="1"/>
      <c r="B1626" s="1"/>
      <c r="C1626" s="7"/>
      <c r="D1626" s="8"/>
      <c r="E1626" s="8"/>
      <c r="F1626" s="12"/>
      <c r="G1626" s="13"/>
      <c r="H1626" s="13"/>
    </row>
    <row r="1627" spans="1:8" s="16" customFormat="1" ht="12.95">
      <c r="A1627" s="1"/>
      <c r="B1627" s="1"/>
      <c r="C1627" s="7"/>
      <c r="D1627" s="8"/>
      <c r="E1627" s="8"/>
      <c r="F1627" s="12"/>
      <c r="G1627" s="13"/>
      <c r="H1627" s="13"/>
    </row>
    <row r="1628" spans="1:8" s="16" customFormat="1" ht="12.95">
      <c r="A1628" s="1"/>
      <c r="B1628" s="1"/>
      <c r="C1628" s="7"/>
      <c r="D1628" s="8"/>
      <c r="E1628" s="8"/>
      <c r="F1628" s="12"/>
      <c r="G1628" s="13"/>
      <c r="H1628" s="13"/>
    </row>
    <row r="1629" spans="1:8" s="16" customFormat="1" ht="12.95">
      <c r="A1629" s="1"/>
      <c r="B1629" s="1"/>
      <c r="C1629" s="7"/>
      <c r="D1629" s="8"/>
      <c r="E1629" s="8"/>
      <c r="F1629" s="12"/>
      <c r="G1629" s="13"/>
      <c r="H1629" s="13"/>
    </row>
    <row r="1630" spans="1:8" s="16" customFormat="1" ht="12.95">
      <c r="A1630" s="1"/>
      <c r="B1630" s="1"/>
      <c r="C1630" s="7"/>
      <c r="D1630" s="8"/>
      <c r="E1630" s="8"/>
      <c r="F1630" s="12"/>
      <c r="G1630" s="13"/>
      <c r="H1630" s="13"/>
    </row>
    <row r="1631" spans="1:8" s="16" customFormat="1" ht="12.95">
      <c r="A1631" s="1"/>
      <c r="B1631" s="1"/>
      <c r="C1631" s="7"/>
      <c r="D1631" s="8"/>
      <c r="E1631" s="8"/>
      <c r="F1631" s="12"/>
      <c r="G1631" s="13"/>
      <c r="H1631" s="13"/>
    </row>
    <row r="1632" spans="1:8" s="16" customFormat="1" ht="12.95">
      <c r="A1632" s="1"/>
      <c r="B1632" s="1"/>
      <c r="C1632" s="7"/>
      <c r="D1632" s="8"/>
      <c r="E1632" s="8"/>
      <c r="F1632" s="12"/>
      <c r="G1632" s="13"/>
      <c r="H1632" s="13"/>
    </row>
    <row r="1633" spans="1:8" s="16" customFormat="1" ht="12.95">
      <c r="A1633" s="1"/>
      <c r="B1633" s="1"/>
      <c r="C1633" s="7"/>
      <c r="D1633" s="8"/>
      <c r="E1633" s="8"/>
      <c r="F1633" s="12"/>
      <c r="G1633" s="13"/>
      <c r="H1633" s="13"/>
    </row>
    <row r="1634" spans="1:8" s="16" customFormat="1" ht="12.95">
      <c r="A1634" s="1"/>
      <c r="B1634" s="1"/>
      <c r="C1634" s="7"/>
      <c r="D1634" s="8"/>
      <c r="E1634" s="8"/>
      <c r="F1634" s="12"/>
      <c r="G1634" s="13"/>
      <c r="H1634" s="13"/>
    </row>
    <row r="1635" spans="1:8" s="16" customFormat="1" ht="12.95">
      <c r="A1635" s="1"/>
      <c r="B1635" s="1"/>
      <c r="C1635" s="7"/>
      <c r="D1635" s="8"/>
      <c r="E1635" s="8"/>
      <c r="F1635" s="12"/>
      <c r="G1635" s="13"/>
      <c r="H1635" s="13"/>
    </row>
    <row r="1636" spans="1:8" s="16" customFormat="1" ht="12.95">
      <c r="A1636" s="1"/>
      <c r="B1636" s="1"/>
      <c r="C1636" s="7"/>
      <c r="D1636" s="8"/>
      <c r="E1636" s="8"/>
      <c r="F1636" s="12"/>
      <c r="G1636" s="13"/>
      <c r="H1636" s="13"/>
    </row>
    <row r="1637" spans="1:8" s="16" customFormat="1" ht="12.95">
      <c r="A1637" s="1"/>
      <c r="B1637" s="1"/>
      <c r="C1637" s="7"/>
      <c r="D1637" s="8"/>
      <c r="E1637" s="8"/>
      <c r="F1637" s="12"/>
      <c r="G1637" s="13"/>
      <c r="H1637" s="13"/>
    </row>
    <row r="1638" spans="1:8" s="16" customFormat="1" ht="12.95">
      <c r="A1638" s="1"/>
      <c r="B1638" s="1"/>
      <c r="C1638" s="7"/>
      <c r="D1638" s="8"/>
      <c r="E1638" s="8"/>
      <c r="F1638" s="12"/>
      <c r="G1638" s="13"/>
      <c r="H1638" s="13"/>
    </row>
    <row r="1639" spans="1:8" s="16" customFormat="1" ht="12.95">
      <c r="A1639" s="1"/>
      <c r="B1639" s="1"/>
      <c r="C1639" s="7"/>
      <c r="D1639" s="8"/>
      <c r="E1639" s="8"/>
      <c r="F1639" s="12"/>
      <c r="G1639" s="13"/>
      <c r="H1639" s="13"/>
    </row>
    <row r="1640" spans="1:8" s="16" customFormat="1" ht="12.95">
      <c r="A1640" s="1"/>
      <c r="B1640" s="1"/>
      <c r="C1640" s="7"/>
      <c r="D1640" s="8"/>
      <c r="E1640" s="8"/>
      <c r="F1640" s="12"/>
      <c r="G1640" s="13"/>
      <c r="H1640" s="13"/>
    </row>
    <row r="1641" spans="1:8" s="16" customFormat="1" ht="12.95">
      <c r="A1641" s="1"/>
      <c r="B1641" s="1"/>
      <c r="C1641" s="7"/>
      <c r="D1641" s="8"/>
      <c r="E1641" s="8"/>
      <c r="F1641" s="12"/>
      <c r="G1641" s="13"/>
      <c r="H1641" s="13"/>
    </row>
    <row r="1642" spans="1:8" s="16" customFormat="1" ht="12.95">
      <c r="A1642" s="1"/>
      <c r="B1642" s="1"/>
      <c r="C1642" s="7"/>
      <c r="D1642" s="8"/>
      <c r="E1642" s="8"/>
      <c r="F1642" s="12"/>
      <c r="G1642" s="13"/>
      <c r="H1642" s="13"/>
    </row>
    <row r="1643" spans="1:8" s="16" customFormat="1" ht="12.95">
      <c r="A1643" s="1"/>
      <c r="B1643" s="1"/>
      <c r="C1643" s="7"/>
      <c r="D1643" s="8"/>
      <c r="E1643" s="8"/>
      <c r="F1643" s="12"/>
      <c r="G1643" s="13"/>
      <c r="H1643" s="13"/>
    </row>
    <row r="1644" spans="1:8" s="16" customFormat="1" ht="12.95">
      <c r="A1644" s="1"/>
      <c r="B1644" s="1"/>
      <c r="C1644" s="7"/>
      <c r="D1644" s="8"/>
      <c r="E1644" s="8"/>
      <c r="F1644" s="12"/>
      <c r="G1644" s="13"/>
      <c r="H1644" s="13"/>
    </row>
    <row r="1645" spans="1:8" s="16" customFormat="1" ht="12.95">
      <c r="A1645" s="1"/>
      <c r="B1645" s="1"/>
      <c r="C1645" s="7"/>
      <c r="D1645" s="8"/>
      <c r="E1645" s="8"/>
      <c r="F1645" s="12"/>
      <c r="G1645" s="13"/>
      <c r="H1645" s="13"/>
    </row>
    <row r="1646" spans="1:8" s="16" customFormat="1" ht="12.95">
      <c r="A1646" s="1"/>
      <c r="B1646" s="1"/>
      <c r="C1646" s="7"/>
      <c r="D1646" s="8"/>
      <c r="E1646" s="8"/>
      <c r="F1646" s="12"/>
      <c r="G1646" s="13"/>
      <c r="H1646" s="13"/>
    </row>
    <row r="1647" spans="1:8" s="16" customFormat="1" ht="12.95">
      <c r="A1647" s="1"/>
      <c r="B1647" s="1"/>
      <c r="C1647" s="7"/>
      <c r="D1647" s="8"/>
      <c r="E1647" s="8"/>
      <c r="F1647" s="12"/>
      <c r="G1647" s="13"/>
      <c r="H1647" s="13"/>
    </row>
    <row r="1648" spans="1:8" s="16" customFormat="1" ht="12.95">
      <c r="A1648" s="1"/>
      <c r="B1648" s="1"/>
      <c r="C1648" s="7"/>
      <c r="D1648" s="8"/>
      <c r="E1648" s="8"/>
      <c r="F1648" s="12"/>
      <c r="G1648" s="13"/>
      <c r="H1648" s="13"/>
    </row>
    <row r="1649" spans="1:8" s="16" customFormat="1" ht="12.95">
      <c r="A1649" s="1"/>
      <c r="B1649" s="1"/>
      <c r="C1649" s="7"/>
      <c r="D1649" s="8"/>
      <c r="E1649" s="8"/>
      <c r="F1649" s="12"/>
      <c r="G1649" s="13"/>
      <c r="H1649" s="13"/>
    </row>
    <row r="1650" spans="1:8" s="16" customFormat="1" ht="12.95">
      <c r="A1650" s="1"/>
      <c r="B1650" s="1"/>
      <c r="C1650" s="7"/>
      <c r="D1650" s="8"/>
      <c r="E1650" s="8"/>
      <c r="F1650" s="12"/>
      <c r="G1650" s="13"/>
      <c r="H1650" s="13"/>
    </row>
    <row r="1651" spans="1:8" s="16" customFormat="1" ht="12.95">
      <c r="A1651" s="1"/>
      <c r="B1651" s="1"/>
      <c r="C1651" s="7"/>
      <c r="D1651" s="8"/>
      <c r="E1651" s="8"/>
      <c r="F1651" s="12"/>
      <c r="G1651" s="13"/>
      <c r="H1651" s="13"/>
    </row>
    <row r="1652" spans="1:8" s="16" customFormat="1" ht="12.95">
      <c r="A1652" s="1"/>
      <c r="B1652" s="1"/>
      <c r="C1652" s="7"/>
      <c r="D1652" s="8"/>
      <c r="E1652" s="8"/>
      <c r="F1652" s="12"/>
      <c r="G1652" s="13"/>
      <c r="H1652" s="13"/>
    </row>
    <row r="1653" spans="1:8" s="16" customFormat="1" ht="12.95">
      <c r="A1653" s="1"/>
      <c r="B1653" s="1"/>
      <c r="C1653" s="7"/>
      <c r="D1653" s="8"/>
      <c r="E1653" s="8"/>
      <c r="F1653" s="12"/>
      <c r="G1653" s="13"/>
      <c r="H1653" s="13"/>
    </row>
    <row r="1654" spans="1:8" s="16" customFormat="1" ht="12.95">
      <c r="A1654" s="1"/>
      <c r="B1654" s="1"/>
      <c r="C1654" s="7"/>
      <c r="D1654" s="8"/>
      <c r="E1654" s="8"/>
      <c r="F1654" s="12"/>
      <c r="G1654" s="13"/>
      <c r="H1654" s="13"/>
    </row>
    <row r="1655" spans="1:8" s="16" customFormat="1" ht="12.95">
      <c r="A1655" s="1"/>
      <c r="B1655" s="1"/>
      <c r="C1655" s="7"/>
      <c r="D1655" s="8"/>
      <c r="E1655" s="8"/>
      <c r="F1655" s="12"/>
      <c r="G1655" s="13"/>
      <c r="H1655" s="13"/>
    </row>
    <row r="1656" spans="1:8" s="16" customFormat="1" ht="12.95">
      <c r="A1656" s="1"/>
      <c r="B1656" s="1"/>
      <c r="C1656" s="7"/>
      <c r="D1656" s="8"/>
      <c r="E1656" s="8"/>
      <c r="F1656" s="12"/>
      <c r="G1656" s="13"/>
      <c r="H1656" s="13"/>
    </row>
    <row r="1657" spans="1:8" s="16" customFormat="1" ht="12.95">
      <c r="A1657" s="1"/>
      <c r="B1657" s="1"/>
      <c r="C1657" s="7"/>
      <c r="D1657" s="8"/>
      <c r="E1657" s="8"/>
      <c r="F1657" s="12"/>
      <c r="G1657" s="13"/>
      <c r="H1657" s="13"/>
    </row>
    <row r="1658" spans="1:8" s="16" customFormat="1" ht="12.95">
      <c r="A1658" s="1"/>
      <c r="B1658" s="1"/>
      <c r="C1658" s="7"/>
      <c r="D1658" s="8"/>
      <c r="E1658" s="8"/>
      <c r="F1658" s="12"/>
      <c r="G1658" s="13"/>
      <c r="H1658" s="13"/>
    </row>
    <row r="1659" spans="1:8" s="16" customFormat="1" ht="12.95">
      <c r="A1659" s="1"/>
      <c r="B1659" s="1"/>
      <c r="C1659" s="7"/>
      <c r="D1659" s="8"/>
      <c r="E1659" s="8"/>
      <c r="F1659" s="12"/>
      <c r="G1659" s="13"/>
      <c r="H1659" s="13"/>
    </row>
    <row r="1660" spans="1:8" s="16" customFormat="1" ht="12.95">
      <c r="A1660" s="1"/>
      <c r="B1660" s="1"/>
      <c r="C1660" s="7"/>
      <c r="D1660" s="8"/>
      <c r="E1660" s="8"/>
      <c r="F1660" s="12"/>
      <c r="G1660" s="13"/>
      <c r="H1660" s="13"/>
    </row>
    <row r="1661" spans="1:8" s="16" customFormat="1" ht="12.95">
      <c r="A1661" s="1"/>
      <c r="B1661" s="1"/>
      <c r="C1661" s="7"/>
      <c r="D1661" s="8"/>
      <c r="E1661" s="8"/>
      <c r="F1661" s="12"/>
      <c r="G1661" s="13"/>
      <c r="H1661" s="13"/>
    </row>
    <row r="1662" spans="1:8" s="16" customFormat="1" ht="12.95">
      <c r="A1662" s="1"/>
      <c r="B1662" s="1"/>
      <c r="C1662" s="7"/>
      <c r="D1662" s="8"/>
      <c r="E1662" s="8"/>
      <c r="F1662" s="12"/>
      <c r="G1662" s="13"/>
      <c r="H1662" s="13"/>
    </row>
    <row r="1663" spans="1:8" s="16" customFormat="1" ht="12.95">
      <c r="A1663" s="1"/>
      <c r="B1663" s="1"/>
      <c r="C1663" s="7"/>
      <c r="D1663" s="8"/>
      <c r="E1663" s="8"/>
      <c r="F1663" s="12"/>
      <c r="G1663" s="13"/>
      <c r="H1663" s="13"/>
    </row>
    <row r="1664" spans="1:8" s="16" customFormat="1" ht="12.95">
      <c r="A1664" s="1"/>
      <c r="B1664" s="1"/>
      <c r="C1664" s="7"/>
      <c r="D1664" s="8"/>
      <c r="E1664" s="8"/>
      <c r="F1664" s="12"/>
      <c r="G1664" s="13"/>
      <c r="H1664" s="13"/>
    </row>
    <row r="1665" spans="1:8" s="16" customFormat="1" ht="12.95">
      <c r="A1665" s="1"/>
      <c r="B1665" s="1"/>
      <c r="C1665" s="7"/>
      <c r="D1665" s="8"/>
      <c r="E1665" s="8"/>
      <c r="F1665" s="12"/>
      <c r="G1665" s="13"/>
      <c r="H1665" s="13"/>
    </row>
    <row r="1666" spans="1:8" s="16" customFormat="1" ht="12.95">
      <c r="A1666" s="1"/>
      <c r="B1666" s="1"/>
      <c r="C1666" s="7"/>
      <c r="D1666" s="8"/>
      <c r="E1666" s="8"/>
      <c r="F1666" s="12"/>
      <c r="G1666" s="13"/>
      <c r="H1666" s="13"/>
    </row>
    <row r="1667" spans="1:8" s="16" customFormat="1" ht="12.95">
      <c r="A1667" s="1"/>
      <c r="B1667" s="1"/>
      <c r="C1667" s="7"/>
      <c r="D1667" s="8"/>
      <c r="E1667" s="8"/>
      <c r="F1667" s="12"/>
      <c r="G1667" s="13"/>
      <c r="H1667" s="13"/>
    </row>
    <row r="1668" spans="1:8" s="16" customFormat="1" ht="12.95">
      <c r="A1668" s="1"/>
      <c r="B1668" s="1"/>
      <c r="C1668" s="7"/>
      <c r="D1668" s="8"/>
      <c r="E1668" s="8"/>
      <c r="F1668" s="12"/>
      <c r="G1668" s="13"/>
      <c r="H1668" s="13"/>
    </row>
    <row r="1669" spans="1:8" s="16" customFormat="1" ht="12.95">
      <c r="A1669" s="1"/>
      <c r="B1669" s="1"/>
      <c r="C1669" s="7"/>
      <c r="D1669" s="8"/>
      <c r="E1669" s="8"/>
      <c r="F1669" s="12"/>
      <c r="G1669" s="13"/>
      <c r="H1669" s="13"/>
    </row>
    <row r="1670" spans="1:8" s="16" customFormat="1" ht="12.95">
      <c r="A1670" s="1"/>
      <c r="B1670" s="1"/>
      <c r="C1670" s="7"/>
      <c r="D1670" s="8"/>
      <c r="E1670" s="8"/>
      <c r="F1670" s="12"/>
      <c r="G1670" s="13"/>
      <c r="H1670" s="13"/>
    </row>
    <row r="1671" spans="1:8" s="16" customFormat="1" ht="12.95">
      <c r="A1671" s="1"/>
      <c r="B1671" s="1"/>
      <c r="C1671" s="7"/>
      <c r="D1671" s="8"/>
      <c r="E1671" s="8"/>
      <c r="F1671" s="12"/>
      <c r="G1671" s="13"/>
      <c r="H1671" s="13"/>
    </row>
    <row r="1672" spans="1:8" s="16" customFormat="1" ht="12.95">
      <c r="A1672" s="1"/>
      <c r="B1672" s="1"/>
      <c r="C1672" s="7"/>
      <c r="D1672" s="8"/>
      <c r="E1672" s="8"/>
      <c r="F1672" s="12"/>
      <c r="G1672" s="13"/>
      <c r="H1672" s="13"/>
    </row>
    <row r="1673" spans="1:8" s="16" customFormat="1" ht="12.95">
      <c r="A1673" s="1"/>
      <c r="B1673" s="1"/>
      <c r="C1673" s="7"/>
      <c r="D1673" s="8"/>
      <c r="E1673" s="8"/>
      <c r="F1673" s="12"/>
      <c r="G1673" s="13"/>
      <c r="H1673" s="13"/>
    </row>
    <row r="1674" spans="1:8" s="16" customFormat="1" ht="12.95">
      <c r="A1674" s="1"/>
      <c r="B1674" s="1"/>
      <c r="C1674" s="7"/>
      <c r="D1674" s="8"/>
      <c r="E1674" s="8"/>
      <c r="F1674" s="12"/>
      <c r="G1674" s="13"/>
      <c r="H1674" s="13"/>
    </row>
    <row r="1675" spans="1:8" s="16" customFormat="1" ht="12.95">
      <c r="A1675" s="1"/>
      <c r="B1675" s="1"/>
      <c r="C1675" s="7"/>
      <c r="D1675" s="8"/>
      <c r="E1675" s="8"/>
      <c r="F1675" s="12"/>
      <c r="G1675" s="13"/>
      <c r="H1675" s="13"/>
    </row>
    <row r="1676" spans="1:8" s="16" customFormat="1" ht="12.95">
      <c r="A1676" s="1"/>
      <c r="B1676" s="1"/>
      <c r="C1676" s="7"/>
      <c r="D1676" s="8"/>
      <c r="E1676" s="8"/>
      <c r="F1676" s="12"/>
      <c r="G1676" s="13"/>
      <c r="H1676" s="13"/>
    </row>
    <row r="1677" spans="1:8" s="16" customFormat="1" ht="12.95">
      <c r="A1677" s="1"/>
      <c r="B1677" s="1"/>
      <c r="C1677" s="7"/>
      <c r="D1677" s="8"/>
      <c r="E1677" s="8"/>
      <c r="F1677" s="12"/>
      <c r="G1677" s="13"/>
      <c r="H1677" s="13"/>
    </row>
    <row r="1678" spans="1:8" s="16" customFormat="1" ht="12.95">
      <c r="A1678" s="1"/>
      <c r="B1678" s="1"/>
      <c r="C1678" s="7"/>
      <c r="D1678" s="8"/>
      <c r="E1678" s="8"/>
      <c r="F1678" s="12"/>
      <c r="G1678" s="13"/>
      <c r="H1678" s="13"/>
    </row>
    <row r="1679" spans="1:8" s="16" customFormat="1" ht="12.95">
      <c r="A1679" s="1"/>
      <c r="B1679" s="1"/>
      <c r="C1679" s="7"/>
      <c r="D1679" s="8"/>
      <c r="E1679" s="8"/>
      <c r="F1679" s="12"/>
      <c r="G1679" s="13"/>
      <c r="H1679" s="13"/>
    </row>
    <row r="1680" spans="1:8" s="16" customFormat="1" ht="12.95">
      <c r="A1680" s="1"/>
      <c r="B1680" s="1"/>
      <c r="C1680" s="7"/>
      <c r="D1680" s="8"/>
      <c r="E1680" s="8"/>
      <c r="F1680" s="12"/>
      <c r="G1680" s="13"/>
      <c r="H1680" s="13"/>
    </row>
    <row r="1681" spans="1:8" s="16" customFormat="1" ht="12.95">
      <c r="A1681" s="1"/>
      <c r="B1681" s="1"/>
      <c r="C1681" s="7"/>
      <c r="D1681" s="8"/>
      <c r="E1681" s="8"/>
      <c r="F1681" s="12"/>
      <c r="G1681" s="13"/>
      <c r="H1681" s="13"/>
    </row>
    <row r="1682" spans="1:8" s="16" customFormat="1" ht="12.95">
      <c r="A1682" s="1"/>
      <c r="B1682" s="1"/>
      <c r="C1682" s="7"/>
      <c r="D1682" s="8"/>
      <c r="E1682" s="8"/>
      <c r="F1682" s="12"/>
      <c r="G1682" s="13"/>
      <c r="H1682" s="13"/>
    </row>
    <row r="1683" spans="1:8" s="16" customFormat="1" ht="12.95">
      <c r="A1683" s="1"/>
      <c r="B1683" s="1"/>
      <c r="C1683" s="7"/>
      <c r="D1683" s="8"/>
      <c r="E1683" s="8"/>
      <c r="F1683" s="12"/>
      <c r="G1683" s="13"/>
      <c r="H1683" s="13"/>
    </row>
    <row r="1684" spans="1:8" s="16" customFormat="1" ht="12.95">
      <c r="A1684" s="1"/>
      <c r="B1684" s="1"/>
      <c r="C1684" s="7"/>
      <c r="D1684" s="8"/>
      <c r="E1684" s="8"/>
      <c r="F1684" s="12"/>
      <c r="G1684" s="13"/>
      <c r="H1684" s="13"/>
    </row>
    <row r="1685" spans="1:8" s="16" customFormat="1" ht="12.95">
      <c r="A1685" s="1"/>
      <c r="B1685" s="1"/>
      <c r="C1685" s="7"/>
      <c r="D1685" s="8"/>
      <c r="E1685" s="8"/>
      <c r="F1685" s="12"/>
      <c r="G1685" s="13"/>
      <c r="H1685" s="13"/>
    </row>
    <row r="1686" spans="1:8" s="16" customFormat="1" ht="12.95">
      <c r="A1686" s="1"/>
      <c r="B1686" s="1"/>
      <c r="C1686" s="7"/>
      <c r="D1686" s="8"/>
      <c r="E1686" s="8"/>
      <c r="F1686" s="12"/>
      <c r="G1686" s="13"/>
      <c r="H1686" s="13"/>
    </row>
    <row r="1687" spans="1:8" s="16" customFormat="1" ht="12.95">
      <c r="A1687" s="1"/>
      <c r="B1687" s="1"/>
      <c r="C1687" s="7"/>
      <c r="D1687" s="8"/>
      <c r="E1687" s="8"/>
      <c r="F1687" s="12"/>
      <c r="G1687" s="13"/>
      <c r="H1687" s="13"/>
    </row>
    <row r="1688" spans="1:8" s="16" customFormat="1" ht="12.95">
      <c r="A1688" s="1"/>
      <c r="B1688" s="1"/>
      <c r="C1688" s="7"/>
      <c r="D1688" s="8"/>
      <c r="E1688" s="8"/>
      <c r="F1688" s="12"/>
      <c r="G1688" s="13"/>
      <c r="H1688" s="13"/>
    </row>
    <row r="1689" spans="1:8" s="16" customFormat="1" ht="12.95">
      <c r="A1689" s="1"/>
      <c r="B1689" s="1"/>
      <c r="C1689" s="7"/>
      <c r="D1689" s="8"/>
      <c r="E1689" s="8"/>
      <c r="F1689" s="12"/>
      <c r="G1689" s="13"/>
      <c r="H1689" s="13"/>
    </row>
    <row r="1690" spans="1:8" s="16" customFormat="1" ht="12.95">
      <c r="A1690" s="1"/>
      <c r="B1690" s="1"/>
      <c r="C1690" s="7"/>
      <c r="D1690" s="8"/>
      <c r="E1690" s="8"/>
      <c r="F1690" s="12"/>
      <c r="G1690" s="13"/>
      <c r="H1690" s="13"/>
    </row>
    <row r="1691" spans="1:8" s="16" customFormat="1" ht="12.95">
      <c r="A1691" s="1"/>
      <c r="B1691" s="1"/>
      <c r="C1691" s="7"/>
      <c r="D1691" s="8"/>
      <c r="E1691" s="8"/>
      <c r="F1691" s="12"/>
      <c r="G1691" s="13"/>
      <c r="H1691" s="13"/>
    </row>
    <row r="1692" spans="1:8" s="16" customFormat="1" ht="12.95">
      <c r="A1692" s="1"/>
      <c r="B1692" s="1"/>
      <c r="C1692" s="7"/>
      <c r="D1692" s="8"/>
      <c r="E1692" s="8"/>
      <c r="F1692" s="12"/>
      <c r="G1692" s="13"/>
      <c r="H1692" s="13"/>
    </row>
    <row r="1693" spans="1:8" s="16" customFormat="1" ht="12.95">
      <c r="A1693" s="1"/>
      <c r="B1693" s="1"/>
      <c r="C1693" s="7"/>
      <c r="D1693" s="8"/>
      <c r="E1693" s="8"/>
      <c r="F1693" s="12"/>
      <c r="G1693" s="13"/>
      <c r="H1693" s="13"/>
    </row>
    <row r="1694" spans="1:8" s="16" customFormat="1" ht="12.95">
      <c r="A1694" s="1"/>
      <c r="B1694" s="1"/>
      <c r="C1694" s="7"/>
      <c r="D1694" s="8"/>
      <c r="E1694" s="8"/>
      <c r="F1694" s="12"/>
      <c r="G1694" s="13"/>
      <c r="H1694" s="13"/>
    </row>
    <row r="1695" spans="1:8" s="16" customFormat="1" ht="12.95">
      <c r="A1695" s="1"/>
      <c r="B1695" s="1"/>
      <c r="C1695" s="7"/>
      <c r="D1695" s="8"/>
      <c r="E1695" s="8"/>
      <c r="F1695" s="12"/>
      <c r="G1695" s="13"/>
      <c r="H1695" s="13"/>
    </row>
    <row r="1696" spans="1:8" s="16" customFormat="1" ht="12.95">
      <c r="A1696" s="1"/>
      <c r="B1696" s="1"/>
      <c r="C1696" s="7"/>
      <c r="D1696" s="8"/>
      <c r="E1696" s="8"/>
      <c r="F1696" s="12"/>
      <c r="G1696" s="13"/>
      <c r="H1696" s="13"/>
    </row>
    <row r="1697" spans="1:101" s="16" customFormat="1" ht="12.95">
      <c r="A1697" s="1"/>
      <c r="B1697" s="1"/>
      <c r="C1697" s="7"/>
      <c r="D1697" s="8"/>
      <c r="E1697" s="8"/>
      <c r="F1697" s="12"/>
      <c r="G1697" s="13"/>
      <c r="H1697" s="13"/>
    </row>
    <row r="1698" spans="1:101" s="16" customFormat="1" ht="12.95">
      <c r="A1698" s="1"/>
      <c r="B1698" s="1"/>
      <c r="C1698" s="7"/>
      <c r="D1698" s="8"/>
      <c r="E1698" s="8"/>
      <c r="F1698" s="12"/>
      <c r="G1698" s="13"/>
      <c r="H1698" s="13"/>
    </row>
    <row r="1699" spans="1:101" s="16" customFormat="1" ht="12.95">
      <c r="A1699" s="1"/>
      <c r="B1699" s="1"/>
      <c r="C1699" s="7"/>
      <c r="D1699" s="8"/>
      <c r="E1699" s="8"/>
      <c r="F1699" s="12"/>
      <c r="G1699" s="13"/>
      <c r="H1699" s="13"/>
    </row>
    <row r="1700" spans="1:101" s="16" customFormat="1" ht="12.95">
      <c r="A1700" s="1"/>
      <c r="B1700" s="1"/>
      <c r="C1700" s="7"/>
      <c r="D1700" s="8"/>
      <c r="E1700" s="8"/>
      <c r="F1700" s="12"/>
      <c r="G1700" s="13"/>
      <c r="H1700" s="13"/>
    </row>
    <row r="1701" spans="1:101" s="16" customFormat="1" ht="12.95">
      <c r="A1701" s="1"/>
      <c r="B1701" s="1"/>
      <c r="C1701" s="7"/>
      <c r="D1701" s="8"/>
      <c r="E1701" s="8"/>
      <c r="F1701" s="12"/>
      <c r="G1701" s="13"/>
      <c r="H1701" s="13"/>
    </row>
    <row r="1702" spans="1:101" s="16" customFormat="1" ht="12.95">
      <c r="A1702" s="1"/>
      <c r="B1702" s="1"/>
      <c r="C1702" s="7"/>
      <c r="D1702" s="8"/>
      <c r="E1702" s="8"/>
      <c r="F1702" s="12"/>
      <c r="G1702" s="13"/>
      <c r="H1702" s="13"/>
    </row>
    <row r="1703" spans="1:101" s="16" customFormat="1" ht="12.95">
      <c r="A1703" s="1"/>
      <c r="B1703" s="1"/>
      <c r="C1703" s="7"/>
      <c r="D1703" s="8"/>
      <c r="E1703" s="8"/>
      <c r="F1703" s="12"/>
      <c r="G1703" s="13"/>
      <c r="H1703" s="13"/>
    </row>
    <row r="1704" spans="1:101" s="16" customFormat="1" ht="12.95">
      <c r="A1704" s="1"/>
      <c r="B1704" s="1"/>
      <c r="C1704" s="7"/>
      <c r="D1704" s="8"/>
      <c r="E1704" s="8"/>
      <c r="F1704" s="12"/>
      <c r="G1704" s="13"/>
      <c r="H1704" s="13"/>
    </row>
    <row r="1705" spans="1:101" s="16" customFormat="1" ht="12.95">
      <c r="A1705" s="1"/>
      <c r="B1705" s="1"/>
      <c r="C1705" s="7"/>
      <c r="D1705" s="8"/>
      <c r="E1705" s="8"/>
      <c r="F1705" s="12"/>
      <c r="G1705" s="13"/>
      <c r="H1705" s="13"/>
    </row>
    <row r="1706" spans="1:101" s="16" customFormat="1" ht="12.95">
      <c r="A1706" s="1"/>
      <c r="B1706" s="1"/>
      <c r="C1706" s="7"/>
      <c r="D1706" s="8"/>
      <c r="E1706" s="8"/>
      <c r="F1706" s="12"/>
      <c r="G1706" s="13"/>
      <c r="H1706" s="13"/>
    </row>
    <row r="1707" spans="1:101" s="8" customFormat="1" ht="12.95">
      <c r="A1707" s="1"/>
      <c r="B1707" s="1"/>
      <c r="C1707" s="7"/>
      <c r="F1707" s="12"/>
      <c r="G1707" s="13"/>
      <c r="H1707" s="13"/>
      <c r="I1707" s="13"/>
      <c r="J1707" s="13"/>
      <c r="K1707" s="13"/>
      <c r="L1707" s="13"/>
      <c r="M1707" s="13"/>
      <c r="N1707" s="13"/>
      <c r="O1707" s="13"/>
      <c r="P1707" s="13"/>
      <c r="Q1707" s="13"/>
      <c r="R1707" s="13"/>
      <c r="S1707" s="13"/>
      <c r="T1707" s="13"/>
      <c r="U1707" s="13"/>
      <c r="V1707" s="13"/>
      <c r="W1707" s="13"/>
      <c r="X1707" s="13"/>
      <c r="Y1707" s="13"/>
      <c r="Z1707" s="13"/>
      <c r="AA1707" s="13"/>
      <c r="AB1707" s="13"/>
      <c r="AC1707" s="13"/>
      <c r="AD1707" s="13"/>
      <c r="AE1707" s="13"/>
      <c r="AF1707" s="13"/>
      <c r="AG1707" s="13"/>
      <c r="AH1707" s="13"/>
      <c r="AI1707" s="13"/>
      <c r="AJ1707" s="13"/>
      <c r="AK1707" s="13"/>
      <c r="AL1707" s="13"/>
      <c r="AM1707" s="13"/>
      <c r="AN1707" s="13"/>
      <c r="AO1707" s="13"/>
      <c r="AP1707" s="13"/>
      <c r="AQ1707" s="13"/>
      <c r="AR1707" s="13"/>
      <c r="AS1707" s="13"/>
      <c r="AT1707" s="13"/>
      <c r="AU1707" s="13"/>
      <c r="AV1707" s="13"/>
      <c r="AW1707" s="13"/>
      <c r="AX1707" s="13"/>
      <c r="AY1707" s="13"/>
      <c r="AZ1707" s="13"/>
      <c r="BA1707" s="13"/>
      <c r="BB1707" s="13"/>
      <c r="BC1707" s="13"/>
      <c r="BD1707" s="13"/>
      <c r="BE1707" s="13"/>
      <c r="BF1707" s="13"/>
      <c r="BG1707" s="13"/>
      <c r="BH1707" s="13"/>
      <c r="BI1707" s="13"/>
      <c r="BJ1707" s="13"/>
      <c r="BK1707" s="13"/>
      <c r="BL1707" s="13"/>
      <c r="BM1707" s="13"/>
      <c r="BN1707" s="13"/>
      <c r="BO1707" s="13"/>
      <c r="BP1707" s="13"/>
      <c r="BQ1707" s="13"/>
      <c r="BR1707" s="13"/>
      <c r="BS1707" s="13"/>
      <c r="BT1707" s="13"/>
      <c r="BU1707" s="13"/>
      <c r="BV1707" s="13"/>
      <c r="BW1707" s="13"/>
      <c r="BX1707" s="13"/>
      <c r="BY1707" s="13"/>
      <c r="BZ1707" s="13"/>
      <c r="CA1707" s="13"/>
      <c r="CB1707" s="13"/>
      <c r="CC1707" s="13"/>
      <c r="CD1707" s="13"/>
      <c r="CE1707" s="13"/>
      <c r="CF1707" s="13"/>
      <c r="CG1707" s="13"/>
      <c r="CH1707" s="13"/>
      <c r="CI1707" s="13"/>
      <c r="CJ1707" s="13"/>
      <c r="CK1707" s="13"/>
      <c r="CL1707" s="13"/>
      <c r="CM1707" s="13"/>
      <c r="CN1707" s="13"/>
      <c r="CO1707" s="13"/>
      <c r="CP1707" s="13"/>
      <c r="CQ1707" s="13"/>
      <c r="CR1707" s="13"/>
      <c r="CS1707" s="13"/>
      <c r="CT1707" s="13"/>
      <c r="CU1707" s="13"/>
      <c r="CV1707" s="13"/>
      <c r="CW1707" s="13"/>
    </row>
    <row r="1708" spans="1:101" s="8" customFormat="1" ht="12.95">
      <c r="A1708" s="1"/>
      <c r="B1708" s="1"/>
      <c r="C1708" s="7"/>
      <c r="F1708" s="12"/>
      <c r="G1708" s="13"/>
      <c r="H1708" s="13"/>
      <c r="I1708" s="13"/>
      <c r="J1708" s="13"/>
      <c r="K1708" s="13"/>
      <c r="L1708" s="13"/>
      <c r="M1708" s="13"/>
      <c r="N1708" s="13"/>
      <c r="O1708" s="13"/>
      <c r="P1708" s="13"/>
      <c r="Q1708" s="13"/>
      <c r="R1708" s="13"/>
      <c r="S1708" s="13"/>
      <c r="T1708" s="13"/>
      <c r="U1708" s="13"/>
      <c r="V1708" s="13"/>
      <c r="W1708" s="13"/>
      <c r="X1708" s="13"/>
      <c r="Y1708" s="13"/>
      <c r="Z1708" s="13"/>
      <c r="AA1708" s="13"/>
      <c r="AB1708" s="13"/>
      <c r="AC1708" s="13"/>
      <c r="AD1708" s="13"/>
      <c r="AE1708" s="13"/>
      <c r="AF1708" s="13"/>
      <c r="AG1708" s="13"/>
      <c r="AH1708" s="13"/>
      <c r="AI1708" s="13"/>
      <c r="AJ1708" s="13"/>
      <c r="AK1708" s="13"/>
      <c r="AL1708" s="13"/>
      <c r="AM1708" s="13"/>
      <c r="AN1708" s="13"/>
      <c r="AO1708" s="13"/>
      <c r="AP1708" s="13"/>
      <c r="AQ1708" s="13"/>
      <c r="AR1708" s="13"/>
      <c r="AS1708" s="13"/>
      <c r="AT1708" s="13"/>
      <c r="AU1708" s="13"/>
      <c r="AV1708" s="13"/>
      <c r="AW1708" s="13"/>
      <c r="AX1708" s="13"/>
      <c r="AY1708" s="13"/>
      <c r="AZ1708" s="13"/>
      <c r="BA1708" s="13"/>
      <c r="BB1708" s="13"/>
      <c r="BC1708" s="13"/>
      <c r="BD1708" s="13"/>
      <c r="BE1708" s="13"/>
      <c r="BF1708" s="13"/>
      <c r="BG1708" s="13"/>
      <c r="BH1708" s="13"/>
      <c r="BI1708" s="13"/>
      <c r="BJ1708" s="13"/>
      <c r="BK1708" s="13"/>
      <c r="BL1708" s="13"/>
      <c r="BM1708" s="13"/>
      <c r="BN1708" s="13"/>
      <c r="BO1708" s="13"/>
      <c r="BP1708" s="13"/>
      <c r="BQ1708" s="13"/>
      <c r="BR1708" s="13"/>
      <c r="BS1708" s="13"/>
      <c r="BT1708" s="13"/>
      <c r="BU1708" s="13"/>
      <c r="BV1708" s="13"/>
      <c r="BW1708" s="13"/>
      <c r="BX1708" s="13"/>
      <c r="BY1708" s="13"/>
      <c r="BZ1708" s="13"/>
      <c r="CA1708" s="13"/>
      <c r="CB1708" s="13"/>
      <c r="CC1708" s="13"/>
      <c r="CD1708" s="13"/>
      <c r="CE1708" s="13"/>
      <c r="CF1708" s="13"/>
      <c r="CG1708" s="13"/>
      <c r="CH1708" s="13"/>
      <c r="CI1708" s="13"/>
      <c r="CJ1708" s="13"/>
      <c r="CK1708" s="13"/>
      <c r="CL1708" s="13"/>
      <c r="CM1708" s="13"/>
      <c r="CN1708" s="13"/>
      <c r="CO1708" s="13"/>
      <c r="CP1708" s="13"/>
      <c r="CQ1708" s="13"/>
      <c r="CR1708" s="13"/>
      <c r="CS1708" s="13"/>
      <c r="CT1708" s="13"/>
      <c r="CU1708" s="13"/>
      <c r="CV1708" s="13"/>
      <c r="CW1708" s="13"/>
    </row>
    <row r="1709" spans="1:101" s="8" customFormat="1" ht="12.95">
      <c r="A1709" s="1"/>
      <c r="B1709" s="1"/>
      <c r="C1709" s="7"/>
      <c r="F1709" s="12"/>
      <c r="G1709" s="13"/>
      <c r="H1709" s="13"/>
      <c r="I1709" s="13"/>
      <c r="J1709" s="13"/>
      <c r="K1709" s="13"/>
      <c r="L1709" s="13"/>
      <c r="M1709" s="13"/>
      <c r="N1709" s="13"/>
      <c r="O1709" s="13"/>
      <c r="P1709" s="13"/>
      <c r="Q1709" s="13"/>
      <c r="R1709" s="13"/>
      <c r="S1709" s="13"/>
      <c r="T1709" s="13"/>
      <c r="U1709" s="13"/>
      <c r="V1709" s="13"/>
      <c r="W1709" s="13"/>
      <c r="X1709" s="13"/>
      <c r="Y1709" s="13"/>
      <c r="Z1709" s="13"/>
      <c r="AA1709" s="13"/>
      <c r="AB1709" s="13"/>
      <c r="AC1709" s="13"/>
      <c r="AD1709" s="13"/>
      <c r="AE1709" s="13"/>
      <c r="AF1709" s="13"/>
      <c r="AG1709" s="13"/>
      <c r="AH1709" s="13"/>
      <c r="AI1709" s="13"/>
      <c r="AJ1709" s="13"/>
      <c r="AK1709" s="13"/>
      <c r="AL1709" s="13"/>
      <c r="AM1709" s="13"/>
      <c r="AN1709" s="13"/>
      <c r="AO1709" s="13"/>
      <c r="AP1709" s="13"/>
      <c r="AQ1709" s="13"/>
      <c r="AR1709" s="13"/>
      <c r="AS1709" s="13"/>
      <c r="AT1709" s="13"/>
      <c r="AU1709" s="13"/>
      <c r="AV1709" s="13"/>
      <c r="AW1709" s="13"/>
      <c r="AX1709" s="13"/>
      <c r="AY1709" s="13"/>
      <c r="AZ1709" s="13"/>
      <c r="BA1709" s="13"/>
      <c r="BB1709" s="13"/>
      <c r="BC1709" s="13"/>
      <c r="BD1709" s="13"/>
      <c r="BE1709" s="13"/>
      <c r="BF1709" s="13"/>
      <c r="BG1709" s="13"/>
      <c r="BH1709" s="13"/>
      <c r="BI1709" s="13"/>
      <c r="BJ1709" s="13"/>
      <c r="BK1709" s="13"/>
      <c r="BL1709" s="13"/>
      <c r="BM1709" s="13"/>
      <c r="BN1709" s="13"/>
      <c r="BO1709" s="13"/>
      <c r="BP1709" s="13"/>
      <c r="BQ1709" s="13"/>
      <c r="BR1709" s="13"/>
      <c r="BS1709" s="13"/>
      <c r="BT1709" s="13"/>
      <c r="BU1709" s="13"/>
      <c r="BV1709" s="13"/>
      <c r="BW1709" s="13"/>
      <c r="BX1709" s="13"/>
      <c r="BY1709" s="13"/>
      <c r="BZ1709" s="13"/>
      <c r="CA1709" s="13"/>
      <c r="CB1709" s="13"/>
      <c r="CC1709" s="13"/>
      <c r="CD1709" s="13"/>
      <c r="CE1709" s="13"/>
      <c r="CF1709" s="13"/>
      <c r="CG1709" s="13"/>
      <c r="CH1709" s="13"/>
      <c r="CI1709" s="13"/>
      <c r="CJ1709" s="13"/>
      <c r="CK1709" s="13"/>
      <c r="CL1709" s="13"/>
      <c r="CM1709" s="13"/>
      <c r="CN1709" s="13"/>
      <c r="CO1709" s="13"/>
      <c r="CP1709" s="13"/>
      <c r="CQ1709" s="13"/>
      <c r="CR1709" s="13"/>
      <c r="CS1709" s="13"/>
      <c r="CT1709" s="13"/>
      <c r="CU1709" s="13"/>
      <c r="CV1709" s="13"/>
      <c r="CW1709" s="13"/>
    </row>
    <row r="1710" spans="1:101" s="8" customFormat="1" ht="12.95">
      <c r="A1710" s="1"/>
      <c r="B1710" s="1"/>
      <c r="C1710" s="7"/>
      <c r="F1710" s="12"/>
      <c r="G1710" s="13"/>
      <c r="H1710" s="13"/>
      <c r="I1710" s="13"/>
      <c r="J1710" s="13"/>
      <c r="K1710" s="13"/>
      <c r="L1710" s="13"/>
      <c r="M1710" s="13"/>
      <c r="N1710" s="13"/>
      <c r="O1710" s="13"/>
      <c r="P1710" s="13"/>
      <c r="Q1710" s="13"/>
      <c r="R1710" s="13"/>
      <c r="S1710" s="13"/>
      <c r="T1710" s="13"/>
      <c r="U1710" s="13"/>
      <c r="V1710" s="13"/>
      <c r="W1710" s="13"/>
      <c r="X1710" s="13"/>
      <c r="Y1710" s="13"/>
      <c r="Z1710" s="13"/>
      <c r="AA1710" s="13"/>
      <c r="AB1710" s="13"/>
      <c r="AC1710" s="13"/>
      <c r="AD1710" s="13"/>
      <c r="AE1710" s="13"/>
      <c r="AF1710" s="13"/>
      <c r="AG1710" s="13"/>
      <c r="AH1710" s="13"/>
      <c r="AI1710" s="13"/>
      <c r="AJ1710" s="13"/>
      <c r="AK1710" s="13"/>
      <c r="AL1710" s="13"/>
      <c r="AM1710" s="13"/>
      <c r="AN1710" s="13"/>
      <c r="AO1710" s="13"/>
      <c r="AP1710" s="13"/>
      <c r="AQ1710" s="13"/>
      <c r="AR1710" s="13"/>
      <c r="AS1710" s="13"/>
      <c r="AT1710" s="13"/>
      <c r="AU1710" s="13"/>
      <c r="AV1710" s="13"/>
      <c r="AW1710" s="13"/>
      <c r="AX1710" s="13"/>
      <c r="AY1710" s="13"/>
      <c r="AZ1710" s="13"/>
      <c r="BA1710" s="13"/>
      <c r="BB1710" s="13"/>
      <c r="BC1710" s="13"/>
      <c r="BD1710" s="13"/>
      <c r="BE1710" s="13"/>
      <c r="BF1710" s="13"/>
      <c r="BG1710" s="13"/>
      <c r="BH1710" s="13"/>
      <c r="BI1710" s="13"/>
      <c r="BJ1710" s="13"/>
      <c r="BK1710" s="13"/>
      <c r="BL1710" s="13"/>
      <c r="BM1710" s="13"/>
      <c r="BN1710" s="13"/>
      <c r="BO1710" s="13"/>
      <c r="BP1710" s="13"/>
      <c r="BQ1710" s="13"/>
      <c r="BR1710" s="13"/>
      <c r="BS1710" s="13"/>
      <c r="BT1710" s="13"/>
      <c r="BU1710" s="13"/>
      <c r="BV1710" s="13"/>
      <c r="BW1710" s="13"/>
      <c r="BX1710" s="13"/>
      <c r="BY1710" s="13"/>
      <c r="BZ1710" s="13"/>
      <c r="CA1710" s="13"/>
      <c r="CB1710" s="13"/>
      <c r="CC1710" s="13"/>
      <c r="CD1710" s="13"/>
      <c r="CE1710" s="13"/>
      <c r="CF1710" s="13"/>
      <c r="CG1710" s="13"/>
      <c r="CH1710" s="13"/>
      <c r="CI1710" s="13"/>
      <c r="CJ1710" s="13"/>
      <c r="CK1710" s="13"/>
      <c r="CL1710" s="13"/>
      <c r="CM1710" s="13"/>
      <c r="CN1710" s="13"/>
      <c r="CO1710" s="13"/>
      <c r="CP1710" s="13"/>
      <c r="CQ1710" s="13"/>
      <c r="CR1710" s="13"/>
      <c r="CS1710" s="13"/>
      <c r="CT1710" s="13"/>
      <c r="CU1710" s="13"/>
      <c r="CV1710" s="13"/>
      <c r="CW1710" s="13"/>
    </row>
    <row r="1711" spans="1:101" s="8" customFormat="1" ht="12.95">
      <c r="A1711" s="1"/>
      <c r="B1711" s="1"/>
      <c r="C1711" s="7"/>
      <c r="F1711" s="12"/>
      <c r="G1711" s="13"/>
      <c r="H1711" s="13"/>
      <c r="I1711" s="13"/>
      <c r="J1711" s="13"/>
      <c r="K1711" s="13"/>
      <c r="L1711" s="13"/>
      <c r="M1711" s="13"/>
      <c r="N1711" s="13"/>
      <c r="O1711" s="13"/>
      <c r="P1711" s="13"/>
      <c r="Q1711" s="13"/>
      <c r="R1711" s="13"/>
      <c r="S1711" s="13"/>
      <c r="T1711" s="13"/>
      <c r="U1711" s="13"/>
      <c r="V1711" s="13"/>
      <c r="W1711" s="13"/>
      <c r="X1711" s="13"/>
      <c r="Y1711" s="13"/>
      <c r="Z1711" s="13"/>
      <c r="AA1711" s="13"/>
      <c r="AB1711" s="13"/>
      <c r="AC1711" s="13"/>
      <c r="AD1711" s="13"/>
      <c r="AE1711" s="13"/>
      <c r="AF1711" s="13"/>
      <c r="AG1711" s="13"/>
      <c r="AH1711" s="13"/>
      <c r="AI1711" s="13"/>
      <c r="AJ1711" s="13"/>
      <c r="AK1711" s="13"/>
      <c r="AL1711" s="13"/>
      <c r="AM1711" s="13"/>
      <c r="AN1711" s="13"/>
      <c r="AO1711" s="13"/>
      <c r="AP1711" s="13"/>
      <c r="AQ1711" s="13"/>
      <c r="AR1711" s="13"/>
      <c r="AS1711" s="13"/>
      <c r="AT1711" s="13"/>
      <c r="AU1711" s="13"/>
      <c r="AV1711" s="13"/>
      <c r="AW1711" s="13"/>
      <c r="AX1711" s="13"/>
      <c r="AY1711" s="13"/>
      <c r="AZ1711" s="13"/>
      <c r="BA1711" s="13"/>
      <c r="BB1711" s="13"/>
      <c r="BC1711" s="13"/>
      <c r="BD1711" s="13"/>
      <c r="BE1711" s="13"/>
      <c r="BF1711" s="13"/>
      <c r="BG1711" s="13"/>
      <c r="BH1711" s="13"/>
      <c r="BI1711" s="13"/>
      <c r="BJ1711" s="13"/>
      <c r="BK1711" s="13"/>
      <c r="BL1711" s="13"/>
      <c r="BM1711" s="13"/>
      <c r="BN1711" s="13"/>
      <c r="BO1711" s="13"/>
      <c r="BP1711" s="13"/>
      <c r="BQ1711" s="13"/>
      <c r="BR1711" s="13"/>
      <c r="BS1711" s="13"/>
      <c r="BT1711" s="13"/>
      <c r="BU1711" s="13"/>
      <c r="BV1711" s="13"/>
      <c r="BW1711" s="13"/>
      <c r="BX1711" s="13"/>
      <c r="BY1711" s="13"/>
      <c r="BZ1711" s="13"/>
      <c r="CA1711" s="13"/>
      <c r="CB1711" s="13"/>
      <c r="CC1711" s="13"/>
      <c r="CD1711" s="13"/>
      <c r="CE1711" s="13"/>
      <c r="CF1711" s="13"/>
      <c r="CG1711" s="13"/>
      <c r="CH1711" s="13"/>
      <c r="CI1711" s="13"/>
      <c r="CJ1711" s="13"/>
      <c r="CK1711" s="13"/>
      <c r="CL1711" s="13"/>
      <c r="CM1711" s="13"/>
      <c r="CN1711" s="13"/>
      <c r="CO1711" s="13"/>
      <c r="CP1711" s="13"/>
      <c r="CQ1711" s="13"/>
      <c r="CR1711" s="13"/>
      <c r="CS1711" s="13"/>
      <c r="CT1711" s="13"/>
      <c r="CU1711" s="13"/>
      <c r="CV1711" s="13"/>
      <c r="CW1711" s="13"/>
    </row>
    <row r="1712" spans="1:101" s="8" customFormat="1" ht="12.95">
      <c r="A1712" s="1"/>
      <c r="B1712" s="1"/>
      <c r="C1712" s="7"/>
      <c r="F1712" s="12"/>
      <c r="G1712" s="13"/>
      <c r="H1712" s="13"/>
      <c r="I1712" s="13"/>
      <c r="J1712" s="13"/>
      <c r="K1712" s="13"/>
      <c r="L1712" s="13"/>
      <c r="M1712" s="13"/>
      <c r="N1712" s="13"/>
      <c r="O1712" s="13"/>
      <c r="P1712" s="13"/>
      <c r="Q1712" s="13"/>
      <c r="R1712" s="13"/>
      <c r="S1712" s="13"/>
      <c r="T1712" s="13"/>
      <c r="U1712" s="13"/>
      <c r="V1712" s="13"/>
      <c r="W1712" s="13"/>
      <c r="X1712" s="13"/>
      <c r="Y1712" s="13"/>
      <c r="Z1712" s="13"/>
      <c r="AA1712" s="13"/>
      <c r="AB1712" s="13"/>
      <c r="AC1712" s="13"/>
      <c r="AD1712" s="13"/>
      <c r="AE1712" s="13"/>
      <c r="AF1712" s="13"/>
      <c r="AG1712" s="13"/>
      <c r="AH1712" s="13"/>
      <c r="AI1712" s="13"/>
      <c r="AJ1712" s="13"/>
      <c r="AK1712" s="13"/>
      <c r="AL1712" s="13"/>
      <c r="AM1712" s="13"/>
      <c r="AN1712" s="13"/>
      <c r="AO1712" s="13"/>
      <c r="AP1712" s="13"/>
      <c r="AQ1712" s="13"/>
      <c r="AR1712" s="13"/>
      <c r="AS1712" s="13"/>
      <c r="AT1712" s="13"/>
      <c r="AU1712" s="13"/>
      <c r="AV1712" s="13"/>
      <c r="AW1712" s="13"/>
      <c r="AX1712" s="13"/>
      <c r="AY1712" s="13"/>
      <c r="AZ1712" s="13"/>
      <c r="BA1712" s="13"/>
      <c r="BB1712" s="13"/>
      <c r="BC1712" s="13"/>
      <c r="BD1712" s="13"/>
      <c r="BE1712" s="13"/>
      <c r="BF1712" s="13"/>
      <c r="BG1712" s="13"/>
      <c r="BH1712" s="13"/>
      <c r="BI1712" s="13"/>
      <c r="BJ1712" s="13"/>
      <c r="BK1712" s="13"/>
      <c r="BL1712" s="13"/>
      <c r="BM1712" s="13"/>
      <c r="BN1712" s="13"/>
      <c r="BO1712" s="13"/>
      <c r="BP1712" s="13"/>
      <c r="BQ1712" s="13"/>
      <c r="BR1712" s="13"/>
      <c r="BS1712" s="13"/>
      <c r="BT1712" s="13"/>
      <c r="BU1712" s="13"/>
      <c r="BV1712" s="13"/>
      <c r="BW1712" s="13"/>
      <c r="BX1712" s="13"/>
      <c r="BY1712" s="13"/>
      <c r="BZ1712" s="13"/>
      <c r="CA1712" s="13"/>
      <c r="CB1712" s="13"/>
      <c r="CC1712" s="13"/>
      <c r="CD1712" s="13"/>
      <c r="CE1712" s="13"/>
      <c r="CF1712" s="13"/>
      <c r="CG1712" s="13"/>
      <c r="CH1712" s="13"/>
      <c r="CI1712" s="13"/>
      <c r="CJ1712" s="13"/>
      <c r="CK1712" s="13"/>
      <c r="CL1712" s="13"/>
      <c r="CM1712" s="13"/>
      <c r="CN1712" s="13"/>
      <c r="CO1712" s="13"/>
      <c r="CP1712" s="13"/>
      <c r="CQ1712" s="13"/>
      <c r="CR1712" s="13"/>
      <c r="CS1712" s="13"/>
      <c r="CT1712" s="13"/>
      <c r="CU1712" s="13"/>
      <c r="CV1712" s="13"/>
      <c r="CW1712" s="13"/>
    </row>
    <row r="1713" spans="1:101" s="8" customFormat="1" ht="12.95">
      <c r="A1713" s="1"/>
      <c r="B1713" s="1"/>
      <c r="C1713" s="7"/>
      <c r="F1713" s="12"/>
      <c r="G1713" s="13"/>
      <c r="H1713" s="13"/>
      <c r="I1713" s="13"/>
      <c r="J1713" s="13"/>
      <c r="K1713" s="13"/>
      <c r="L1713" s="13"/>
      <c r="M1713" s="13"/>
      <c r="N1713" s="13"/>
      <c r="O1713" s="13"/>
      <c r="P1713" s="13"/>
      <c r="Q1713" s="13"/>
      <c r="R1713" s="13"/>
      <c r="S1713" s="13"/>
      <c r="T1713" s="13"/>
      <c r="U1713" s="13"/>
      <c r="V1713" s="13"/>
      <c r="W1713" s="13"/>
      <c r="X1713" s="13"/>
      <c r="Y1713" s="13"/>
      <c r="Z1713" s="13"/>
      <c r="AA1713" s="13"/>
      <c r="AB1713" s="13"/>
      <c r="AC1713" s="13"/>
      <c r="AD1713" s="13"/>
      <c r="AE1713" s="13"/>
      <c r="AF1713" s="13"/>
      <c r="AG1713" s="13"/>
      <c r="AH1713" s="13"/>
      <c r="AI1713" s="13"/>
      <c r="AJ1713" s="13"/>
      <c r="AK1713" s="13"/>
      <c r="AL1713" s="13"/>
      <c r="AM1713" s="13"/>
      <c r="AN1713" s="13"/>
      <c r="AO1713" s="13"/>
      <c r="AP1713" s="13"/>
      <c r="AQ1713" s="13"/>
      <c r="AR1713" s="13"/>
      <c r="AS1713" s="13"/>
      <c r="AT1713" s="13"/>
      <c r="AU1713" s="13"/>
      <c r="AV1713" s="13"/>
      <c r="AW1713" s="13"/>
      <c r="AX1713" s="13"/>
      <c r="AY1713" s="13"/>
      <c r="AZ1713" s="13"/>
      <c r="BA1713" s="13"/>
      <c r="BB1713" s="13"/>
      <c r="BC1713" s="13"/>
      <c r="BD1713" s="13"/>
      <c r="BE1713" s="13"/>
      <c r="BF1713" s="13"/>
      <c r="BG1713" s="13"/>
      <c r="BH1713" s="13"/>
      <c r="BI1713" s="13"/>
      <c r="BJ1713" s="13"/>
      <c r="BK1713" s="13"/>
      <c r="BL1713" s="13"/>
      <c r="BM1713" s="13"/>
      <c r="BN1713" s="13"/>
      <c r="BO1713" s="13"/>
      <c r="BP1713" s="13"/>
      <c r="BQ1713" s="13"/>
      <c r="BR1713" s="13"/>
      <c r="BS1713" s="13"/>
      <c r="BT1713" s="13"/>
      <c r="BU1713" s="13"/>
      <c r="BV1713" s="13"/>
      <c r="BW1713" s="13"/>
      <c r="BX1713" s="13"/>
      <c r="BY1713" s="13"/>
      <c r="BZ1713" s="13"/>
      <c r="CA1713" s="13"/>
      <c r="CB1713" s="13"/>
      <c r="CC1713" s="13"/>
      <c r="CD1713" s="13"/>
      <c r="CE1713" s="13"/>
      <c r="CF1713" s="13"/>
      <c r="CG1713" s="13"/>
      <c r="CH1713" s="13"/>
      <c r="CI1713" s="13"/>
      <c r="CJ1713" s="13"/>
      <c r="CK1713" s="13"/>
      <c r="CL1713" s="13"/>
      <c r="CM1713" s="13"/>
      <c r="CN1713" s="13"/>
      <c r="CO1713" s="13"/>
      <c r="CP1713" s="13"/>
      <c r="CQ1713" s="13"/>
      <c r="CR1713" s="13"/>
      <c r="CS1713" s="13"/>
      <c r="CT1713" s="13"/>
      <c r="CU1713" s="13"/>
      <c r="CV1713" s="13"/>
      <c r="CW1713" s="13"/>
    </row>
    <row r="1714" spans="1:101" s="8" customFormat="1" ht="12.95">
      <c r="A1714" s="1"/>
      <c r="B1714" s="1"/>
      <c r="C1714" s="7"/>
      <c r="F1714" s="12"/>
      <c r="G1714" s="13"/>
      <c r="H1714" s="13"/>
      <c r="I1714" s="13"/>
      <c r="J1714" s="13"/>
      <c r="K1714" s="13"/>
      <c r="L1714" s="13"/>
      <c r="M1714" s="13"/>
      <c r="N1714" s="13"/>
      <c r="O1714" s="13"/>
      <c r="P1714" s="13"/>
      <c r="Q1714" s="13"/>
      <c r="R1714" s="13"/>
      <c r="S1714" s="13"/>
      <c r="T1714" s="13"/>
      <c r="U1714" s="13"/>
      <c r="V1714" s="13"/>
      <c r="W1714" s="13"/>
      <c r="X1714" s="13"/>
      <c r="Y1714" s="13"/>
      <c r="Z1714" s="13"/>
      <c r="AA1714" s="13"/>
      <c r="AB1714" s="13"/>
      <c r="AC1714" s="13"/>
      <c r="AD1714" s="13"/>
      <c r="AE1714" s="13"/>
      <c r="AF1714" s="13"/>
      <c r="AG1714" s="13"/>
      <c r="AH1714" s="13"/>
      <c r="AI1714" s="13"/>
      <c r="AJ1714" s="13"/>
      <c r="AK1714" s="13"/>
      <c r="AL1714" s="13"/>
      <c r="AM1714" s="13"/>
      <c r="AN1714" s="13"/>
      <c r="AO1714" s="13"/>
      <c r="AP1714" s="13"/>
      <c r="AQ1714" s="13"/>
      <c r="AR1714" s="13"/>
      <c r="AS1714" s="13"/>
      <c r="AT1714" s="13"/>
      <c r="AU1714" s="13"/>
      <c r="AV1714" s="13"/>
      <c r="AW1714" s="13"/>
      <c r="AX1714" s="13"/>
      <c r="AY1714" s="13"/>
      <c r="AZ1714" s="13"/>
      <c r="BA1714" s="13"/>
      <c r="BB1714" s="13"/>
      <c r="BC1714" s="13"/>
      <c r="BD1714" s="13"/>
      <c r="BE1714" s="13"/>
      <c r="BF1714" s="13"/>
      <c r="BG1714" s="13"/>
      <c r="BH1714" s="13"/>
      <c r="BI1714" s="13"/>
      <c r="BJ1714" s="13"/>
      <c r="BK1714" s="13"/>
      <c r="BL1714" s="13"/>
      <c r="BM1714" s="13"/>
      <c r="BN1714" s="13"/>
      <c r="BO1714" s="13"/>
      <c r="BP1714" s="13"/>
      <c r="BQ1714" s="13"/>
      <c r="BR1714" s="13"/>
      <c r="BS1714" s="13"/>
      <c r="BT1714" s="13"/>
      <c r="BU1714" s="13"/>
      <c r="BV1714" s="13"/>
      <c r="BW1714" s="13"/>
      <c r="BX1714" s="13"/>
      <c r="BY1714" s="13"/>
      <c r="BZ1714" s="13"/>
      <c r="CA1714" s="13"/>
      <c r="CB1714" s="13"/>
      <c r="CC1714" s="13"/>
      <c r="CD1714" s="13"/>
      <c r="CE1714" s="13"/>
      <c r="CF1714" s="13"/>
      <c r="CG1714" s="13"/>
      <c r="CH1714" s="13"/>
      <c r="CI1714" s="13"/>
      <c r="CJ1714" s="13"/>
      <c r="CK1714" s="13"/>
      <c r="CL1714" s="13"/>
      <c r="CM1714" s="13"/>
      <c r="CN1714" s="13"/>
      <c r="CO1714" s="13"/>
      <c r="CP1714" s="13"/>
      <c r="CQ1714" s="13"/>
      <c r="CR1714" s="13"/>
      <c r="CS1714" s="13"/>
      <c r="CT1714" s="13"/>
      <c r="CU1714" s="13"/>
      <c r="CV1714" s="13"/>
      <c r="CW1714" s="13"/>
    </row>
    <row r="1715" spans="1:101" s="8" customFormat="1" ht="12.95">
      <c r="A1715" s="1"/>
      <c r="B1715" s="1"/>
      <c r="C1715" s="7"/>
      <c r="F1715" s="12"/>
      <c r="G1715" s="13"/>
      <c r="H1715" s="13"/>
      <c r="I1715" s="13"/>
      <c r="J1715" s="13"/>
      <c r="K1715" s="13"/>
      <c r="L1715" s="13"/>
      <c r="M1715" s="13"/>
      <c r="N1715" s="13"/>
      <c r="O1715" s="13"/>
      <c r="P1715" s="13"/>
      <c r="Q1715" s="13"/>
      <c r="R1715" s="13"/>
      <c r="S1715" s="13"/>
      <c r="T1715" s="13"/>
      <c r="U1715" s="13"/>
      <c r="V1715" s="13"/>
      <c r="W1715" s="13"/>
      <c r="X1715" s="13"/>
      <c r="Y1715" s="13"/>
      <c r="Z1715" s="13"/>
      <c r="AA1715" s="13"/>
      <c r="AB1715" s="13"/>
      <c r="AC1715" s="13"/>
      <c r="AD1715" s="13"/>
      <c r="AE1715" s="13"/>
      <c r="AF1715" s="13"/>
      <c r="AG1715" s="13"/>
      <c r="AH1715" s="13"/>
      <c r="AI1715" s="13"/>
      <c r="AJ1715" s="13"/>
      <c r="AK1715" s="13"/>
      <c r="AL1715" s="13"/>
      <c r="AM1715" s="13"/>
      <c r="AN1715" s="13"/>
      <c r="AO1715" s="13"/>
      <c r="AP1715" s="13"/>
      <c r="AQ1715" s="13"/>
      <c r="AR1715" s="13"/>
      <c r="AS1715" s="13"/>
      <c r="AT1715" s="13"/>
      <c r="AU1715" s="13"/>
      <c r="AV1715" s="13"/>
      <c r="AW1715" s="13"/>
      <c r="AX1715" s="13"/>
      <c r="AY1715" s="13"/>
      <c r="AZ1715" s="13"/>
      <c r="BA1715" s="13"/>
      <c r="BB1715" s="13"/>
      <c r="BC1715" s="13"/>
      <c r="BD1715" s="13"/>
      <c r="BE1715" s="13"/>
      <c r="BF1715" s="13"/>
      <c r="BG1715" s="13"/>
      <c r="BH1715" s="13"/>
      <c r="BI1715" s="13"/>
      <c r="BJ1715" s="13"/>
      <c r="BK1715" s="13"/>
      <c r="BL1715" s="13"/>
      <c r="BM1715" s="13"/>
      <c r="BN1715" s="13"/>
      <c r="BO1715" s="13"/>
      <c r="BP1715" s="13"/>
      <c r="BQ1715" s="13"/>
      <c r="BR1715" s="13"/>
      <c r="BS1715" s="13"/>
      <c r="BT1715" s="13"/>
      <c r="BU1715" s="13"/>
      <c r="BV1715" s="13"/>
      <c r="BW1715" s="13"/>
      <c r="BX1715" s="13"/>
      <c r="BY1715" s="13"/>
      <c r="BZ1715" s="13"/>
      <c r="CA1715" s="13"/>
      <c r="CB1715" s="13"/>
      <c r="CC1715" s="13"/>
      <c r="CD1715" s="13"/>
      <c r="CE1715" s="13"/>
      <c r="CF1715" s="13"/>
      <c r="CG1715" s="13"/>
      <c r="CH1715" s="13"/>
      <c r="CI1715" s="13"/>
      <c r="CJ1715" s="13"/>
      <c r="CK1715" s="13"/>
      <c r="CL1715" s="13"/>
      <c r="CM1715" s="13"/>
      <c r="CN1715" s="13"/>
      <c r="CO1715" s="13"/>
      <c r="CP1715" s="13"/>
      <c r="CQ1715" s="13"/>
      <c r="CR1715" s="13"/>
      <c r="CS1715" s="13"/>
      <c r="CT1715" s="13"/>
      <c r="CU1715" s="13"/>
      <c r="CV1715" s="13"/>
      <c r="CW1715" s="13"/>
    </row>
    <row r="1716" spans="1:101" s="8" customFormat="1" ht="12.95">
      <c r="A1716" s="1"/>
      <c r="B1716" s="1"/>
      <c r="C1716" s="7"/>
      <c r="F1716" s="12"/>
      <c r="G1716" s="13"/>
      <c r="H1716" s="13"/>
      <c r="I1716" s="13"/>
      <c r="J1716" s="13"/>
      <c r="K1716" s="13"/>
      <c r="L1716" s="13"/>
      <c r="M1716" s="13"/>
      <c r="N1716" s="13"/>
      <c r="O1716" s="13"/>
      <c r="P1716" s="13"/>
      <c r="Q1716" s="13"/>
      <c r="R1716" s="13"/>
      <c r="S1716" s="13"/>
      <c r="T1716" s="13"/>
      <c r="U1716" s="13"/>
      <c r="V1716" s="13"/>
      <c r="W1716" s="13"/>
      <c r="X1716" s="13"/>
      <c r="Y1716" s="13"/>
      <c r="Z1716" s="13"/>
      <c r="AA1716" s="13"/>
      <c r="AB1716" s="13"/>
      <c r="AC1716" s="13"/>
      <c r="AD1716" s="13"/>
      <c r="AE1716" s="13"/>
      <c r="AF1716" s="13"/>
      <c r="AG1716" s="13"/>
      <c r="AH1716" s="13"/>
      <c r="AI1716" s="13"/>
      <c r="AJ1716" s="13"/>
      <c r="AK1716" s="13"/>
      <c r="AL1716" s="13"/>
      <c r="AM1716" s="13"/>
      <c r="AN1716" s="13"/>
      <c r="AO1716" s="13"/>
      <c r="AP1716" s="13"/>
      <c r="AQ1716" s="13"/>
      <c r="AR1716" s="13"/>
      <c r="AS1716" s="13"/>
      <c r="AT1716" s="13"/>
      <c r="AU1716" s="13"/>
      <c r="AV1716" s="13"/>
      <c r="AW1716" s="13"/>
      <c r="AX1716" s="13"/>
      <c r="AY1716" s="13"/>
      <c r="AZ1716" s="13"/>
      <c r="BA1716" s="13"/>
      <c r="BB1716" s="13"/>
      <c r="BC1716" s="13"/>
      <c r="BD1716" s="13"/>
      <c r="BE1716" s="13"/>
      <c r="BF1716" s="13"/>
      <c r="BG1716" s="13"/>
      <c r="BH1716" s="13"/>
      <c r="BI1716" s="13"/>
      <c r="BJ1716" s="13"/>
      <c r="BK1716" s="13"/>
      <c r="BL1716" s="13"/>
      <c r="BM1716" s="13"/>
      <c r="BN1716" s="13"/>
      <c r="BO1716" s="13"/>
      <c r="BP1716" s="13"/>
      <c r="BQ1716" s="13"/>
      <c r="BR1716" s="13"/>
      <c r="BS1716" s="13"/>
      <c r="BT1716" s="13"/>
      <c r="BU1716" s="13"/>
      <c r="BV1716" s="13"/>
      <c r="BW1716" s="13"/>
      <c r="BX1716" s="13"/>
      <c r="BY1716" s="13"/>
      <c r="BZ1716" s="13"/>
      <c r="CA1716" s="13"/>
      <c r="CB1716" s="13"/>
      <c r="CC1716" s="13"/>
      <c r="CD1716" s="13"/>
      <c r="CE1716" s="13"/>
      <c r="CF1716" s="13"/>
      <c r="CG1716" s="13"/>
      <c r="CH1716" s="13"/>
      <c r="CI1716" s="13"/>
      <c r="CJ1716" s="13"/>
      <c r="CK1716" s="13"/>
      <c r="CL1716" s="13"/>
      <c r="CM1716" s="13"/>
      <c r="CN1716" s="13"/>
      <c r="CO1716" s="13"/>
      <c r="CP1716" s="13"/>
      <c r="CQ1716" s="13"/>
      <c r="CR1716" s="13"/>
      <c r="CS1716" s="13"/>
      <c r="CT1716" s="13"/>
      <c r="CU1716" s="13"/>
      <c r="CV1716" s="13"/>
      <c r="CW1716" s="13"/>
    </row>
    <row r="1717" spans="1:101" s="8" customFormat="1" ht="12.95">
      <c r="A1717" s="1"/>
      <c r="B1717" s="1"/>
      <c r="C1717" s="7"/>
      <c r="F1717" s="12"/>
      <c r="G1717" s="13"/>
      <c r="H1717" s="13"/>
      <c r="I1717" s="13"/>
      <c r="J1717" s="13"/>
      <c r="K1717" s="13"/>
      <c r="L1717" s="13"/>
      <c r="M1717" s="13"/>
      <c r="N1717" s="13"/>
      <c r="O1717" s="13"/>
      <c r="P1717" s="13"/>
      <c r="Q1717" s="13"/>
      <c r="R1717" s="13"/>
      <c r="S1717" s="13"/>
      <c r="T1717" s="13"/>
      <c r="U1717" s="13"/>
      <c r="V1717" s="13"/>
      <c r="W1717" s="13"/>
      <c r="X1717" s="13"/>
      <c r="Y1717" s="13"/>
      <c r="Z1717" s="13"/>
      <c r="AA1717" s="13"/>
      <c r="AB1717" s="13"/>
      <c r="AC1717" s="13"/>
      <c r="AD1717" s="13"/>
      <c r="AE1717" s="13"/>
      <c r="AF1717" s="13"/>
      <c r="AG1717" s="13"/>
      <c r="AH1717" s="13"/>
      <c r="AI1717" s="13"/>
      <c r="AJ1717" s="13"/>
      <c r="AK1717" s="13"/>
      <c r="AL1717" s="13"/>
      <c r="AM1717" s="13"/>
      <c r="AN1717" s="13"/>
      <c r="AO1717" s="13"/>
      <c r="AP1717" s="13"/>
      <c r="AQ1717" s="13"/>
      <c r="AR1717" s="13"/>
      <c r="AS1717" s="13"/>
      <c r="AT1717" s="13"/>
      <c r="AU1717" s="13"/>
      <c r="AV1717" s="13"/>
      <c r="AW1717" s="13"/>
      <c r="AX1717" s="13"/>
      <c r="AY1717" s="13"/>
      <c r="AZ1717" s="13"/>
      <c r="BA1717" s="13"/>
      <c r="BB1717" s="13"/>
      <c r="BC1717" s="13"/>
      <c r="BD1717" s="13"/>
      <c r="BE1717" s="13"/>
      <c r="BF1717" s="13"/>
      <c r="BG1717" s="13"/>
      <c r="BH1717" s="13"/>
      <c r="BI1717" s="13"/>
      <c r="BJ1717" s="13"/>
      <c r="BK1717" s="13"/>
      <c r="BL1717" s="13"/>
      <c r="BM1717" s="13"/>
      <c r="BN1717" s="13"/>
      <c r="BO1717" s="13"/>
      <c r="BP1717" s="13"/>
      <c r="BQ1717" s="13"/>
      <c r="BR1717" s="13"/>
      <c r="BS1717" s="13"/>
      <c r="BT1717" s="13"/>
      <c r="BU1717" s="13"/>
      <c r="BV1717" s="13"/>
      <c r="BW1717" s="13"/>
      <c r="BX1717" s="13"/>
      <c r="BY1717" s="13"/>
      <c r="BZ1717" s="13"/>
      <c r="CA1717" s="13"/>
      <c r="CB1717" s="13"/>
      <c r="CC1717" s="13"/>
      <c r="CD1717" s="13"/>
      <c r="CE1717" s="13"/>
      <c r="CF1717" s="13"/>
      <c r="CG1717" s="13"/>
      <c r="CH1717" s="13"/>
      <c r="CI1717" s="13"/>
      <c r="CJ1717" s="13"/>
      <c r="CK1717" s="13"/>
      <c r="CL1717" s="13"/>
      <c r="CM1717" s="13"/>
      <c r="CN1717" s="13"/>
      <c r="CO1717" s="13"/>
      <c r="CP1717" s="13"/>
      <c r="CQ1717" s="13"/>
      <c r="CR1717" s="13"/>
      <c r="CS1717" s="13"/>
      <c r="CT1717" s="13"/>
      <c r="CU1717" s="13"/>
      <c r="CV1717" s="13"/>
      <c r="CW1717" s="13"/>
    </row>
    <row r="1718" spans="1:101" s="8" customFormat="1" ht="12.95">
      <c r="A1718" s="1"/>
      <c r="B1718" s="1"/>
      <c r="C1718" s="7"/>
      <c r="F1718" s="12"/>
      <c r="G1718" s="13"/>
      <c r="H1718" s="13"/>
      <c r="I1718" s="13"/>
      <c r="J1718" s="13"/>
      <c r="K1718" s="13"/>
      <c r="L1718" s="13"/>
      <c r="M1718" s="13"/>
      <c r="N1718" s="13"/>
      <c r="O1718" s="13"/>
      <c r="P1718" s="13"/>
      <c r="Q1718" s="13"/>
      <c r="R1718" s="13"/>
      <c r="S1718" s="13"/>
      <c r="T1718" s="13"/>
      <c r="U1718" s="13"/>
      <c r="V1718" s="13"/>
      <c r="W1718" s="13"/>
      <c r="X1718" s="13"/>
      <c r="Y1718" s="13"/>
      <c r="Z1718" s="13"/>
      <c r="AA1718" s="13"/>
      <c r="AB1718" s="13"/>
      <c r="AC1718" s="13"/>
      <c r="AD1718" s="13"/>
      <c r="AE1718" s="13"/>
      <c r="AF1718" s="13"/>
      <c r="AG1718" s="13"/>
      <c r="AH1718" s="13"/>
      <c r="AI1718" s="13"/>
      <c r="AJ1718" s="13"/>
      <c r="AK1718" s="13"/>
      <c r="AL1718" s="13"/>
      <c r="AM1718" s="13"/>
      <c r="AN1718" s="13"/>
      <c r="AO1718" s="13"/>
      <c r="AP1718" s="13"/>
      <c r="AQ1718" s="13"/>
      <c r="AR1718" s="13"/>
      <c r="AS1718" s="13"/>
      <c r="AT1718" s="13"/>
      <c r="AU1718" s="13"/>
      <c r="AV1718" s="13"/>
      <c r="AW1718" s="13"/>
      <c r="AX1718" s="13"/>
      <c r="AY1718" s="13"/>
      <c r="AZ1718" s="13"/>
      <c r="BA1718" s="13"/>
      <c r="BB1718" s="13"/>
      <c r="BC1718" s="13"/>
      <c r="BD1718" s="13"/>
      <c r="BE1718" s="13"/>
      <c r="BF1718" s="13"/>
      <c r="BG1718" s="13"/>
      <c r="BH1718" s="13"/>
      <c r="BI1718" s="13"/>
      <c r="BJ1718" s="13"/>
      <c r="BK1718" s="13"/>
      <c r="BL1718" s="13"/>
      <c r="BM1718" s="13"/>
      <c r="BN1718" s="13"/>
      <c r="BO1718" s="13"/>
      <c r="BP1718" s="13"/>
      <c r="BQ1718" s="13"/>
      <c r="BR1718" s="13"/>
      <c r="BS1718" s="13"/>
      <c r="BT1718" s="13"/>
      <c r="BU1718" s="13"/>
      <c r="BV1718" s="13"/>
      <c r="BW1718" s="13"/>
      <c r="BX1718" s="13"/>
      <c r="BY1718" s="13"/>
      <c r="BZ1718" s="13"/>
      <c r="CA1718" s="13"/>
      <c r="CB1718" s="13"/>
      <c r="CC1718" s="13"/>
      <c r="CD1718" s="13"/>
      <c r="CE1718" s="13"/>
      <c r="CF1718" s="13"/>
      <c r="CG1718" s="13"/>
      <c r="CH1718" s="13"/>
      <c r="CI1718" s="13"/>
      <c r="CJ1718" s="13"/>
      <c r="CK1718" s="13"/>
      <c r="CL1718" s="13"/>
      <c r="CM1718" s="13"/>
      <c r="CN1718" s="13"/>
      <c r="CO1718" s="13"/>
      <c r="CP1718" s="13"/>
      <c r="CQ1718" s="13"/>
      <c r="CR1718" s="13"/>
      <c r="CS1718" s="13"/>
      <c r="CT1718" s="13"/>
      <c r="CU1718" s="13"/>
      <c r="CV1718" s="13"/>
      <c r="CW1718" s="13"/>
    </row>
    <row r="1719" spans="1:101" s="8" customFormat="1" ht="12.95">
      <c r="A1719" s="1"/>
      <c r="B1719" s="1"/>
      <c r="C1719" s="7"/>
      <c r="F1719" s="12"/>
      <c r="G1719" s="13"/>
      <c r="H1719" s="13"/>
      <c r="I1719" s="13"/>
      <c r="J1719" s="13"/>
      <c r="K1719" s="13"/>
      <c r="L1719" s="13"/>
      <c r="M1719" s="13"/>
      <c r="N1719" s="13"/>
      <c r="O1719" s="13"/>
      <c r="P1719" s="13"/>
      <c r="Q1719" s="13"/>
      <c r="R1719" s="13"/>
      <c r="S1719" s="13"/>
      <c r="T1719" s="13"/>
      <c r="U1719" s="13"/>
      <c r="V1719" s="13"/>
      <c r="W1719" s="13"/>
      <c r="X1719" s="13"/>
      <c r="Y1719" s="13"/>
      <c r="Z1719" s="13"/>
      <c r="AA1719" s="13"/>
      <c r="AB1719" s="13"/>
      <c r="AC1719" s="13"/>
      <c r="AD1719" s="13"/>
      <c r="AE1719" s="13"/>
      <c r="AF1719" s="13"/>
      <c r="AG1719" s="13"/>
      <c r="AH1719" s="13"/>
      <c r="AI1719" s="13"/>
      <c r="AJ1719" s="13"/>
      <c r="AK1719" s="13"/>
      <c r="AL1719" s="13"/>
      <c r="AM1719" s="13"/>
      <c r="AN1719" s="13"/>
      <c r="AO1719" s="13"/>
      <c r="AP1719" s="13"/>
      <c r="AQ1719" s="13"/>
      <c r="AR1719" s="13"/>
      <c r="AS1719" s="13"/>
      <c r="AT1719" s="13"/>
      <c r="AU1719" s="13"/>
      <c r="AV1719" s="13"/>
      <c r="AW1719" s="13"/>
      <c r="AX1719" s="13"/>
      <c r="AY1719" s="13"/>
      <c r="AZ1719" s="13"/>
      <c r="BA1719" s="13"/>
      <c r="BB1719" s="13"/>
      <c r="BC1719" s="13"/>
      <c r="BD1719" s="13"/>
      <c r="BE1719" s="13"/>
      <c r="BF1719" s="13"/>
      <c r="BG1719" s="13"/>
      <c r="BH1719" s="13"/>
      <c r="BI1719" s="13"/>
      <c r="BJ1719" s="13"/>
      <c r="BK1719" s="13"/>
      <c r="BL1719" s="13"/>
      <c r="BM1719" s="13"/>
      <c r="BN1719" s="13"/>
      <c r="BO1719" s="13"/>
      <c r="BP1719" s="13"/>
      <c r="BQ1719" s="13"/>
      <c r="BR1719" s="13"/>
      <c r="BS1719" s="13"/>
      <c r="BT1719" s="13"/>
      <c r="BU1719" s="13"/>
      <c r="BV1719" s="13"/>
      <c r="BW1719" s="13"/>
      <c r="BX1719" s="13"/>
      <c r="BY1719" s="13"/>
      <c r="BZ1719" s="13"/>
      <c r="CA1719" s="13"/>
      <c r="CB1719" s="13"/>
      <c r="CC1719" s="13"/>
      <c r="CD1719" s="13"/>
      <c r="CE1719" s="13"/>
      <c r="CF1719" s="13"/>
      <c r="CG1719" s="13"/>
      <c r="CH1719" s="13"/>
      <c r="CI1719" s="13"/>
      <c r="CJ1719" s="13"/>
      <c r="CK1719" s="13"/>
      <c r="CL1719" s="13"/>
      <c r="CM1719" s="13"/>
      <c r="CN1719" s="13"/>
      <c r="CO1719" s="13"/>
      <c r="CP1719" s="13"/>
      <c r="CQ1719" s="13"/>
      <c r="CR1719" s="13"/>
      <c r="CS1719" s="13"/>
      <c r="CT1719" s="13"/>
      <c r="CU1719" s="13"/>
      <c r="CV1719" s="13"/>
      <c r="CW1719" s="13"/>
    </row>
    <row r="1720" spans="1:101" s="8" customFormat="1" ht="12.95">
      <c r="A1720" s="1"/>
      <c r="B1720" s="1"/>
      <c r="C1720" s="7"/>
      <c r="F1720" s="12"/>
      <c r="G1720" s="13"/>
      <c r="H1720" s="13"/>
      <c r="I1720" s="13"/>
      <c r="J1720" s="13"/>
      <c r="K1720" s="13"/>
      <c r="L1720" s="13"/>
      <c r="M1720" s="13"/>
      <c r="N1720" s="13"/>
      <c r="O1720" s="13"/>
      <c r="P1720" s="13"/>
      <c r="Q1720" s="13"/>
      <c r="R1720" s="13"/>
      <c r="S1720" s="13"/>
      <c r="T1720" s="13"/>
      <c r="U1720" s="13"/>
      <c r="V1720" s="13"/>
      <c r="W1720" s="13"/>
      <c r="X1720" s="13"/>
      <c r="Y1720" s="13"/>
      <c r="Z1720" s="13"/>
      <c r="AA1720" s="13"/>
      <c r="AB1720" s="13"/>
      <c r="AC1720" s="13"/>
      <c r="AD1720" s="13"/>
      <c r="AE1720" s="13"/>
      <c r="AF1720" s="13"/>
      <c r="AG1720" s="13"/>
      <c r="AH1720" s="13"/>
      <c r="AI1720" s="13"/>
      <c r="AJ1720" s="13"/>
      <c r="AK1720" s="13"/>
      <c r="AL1720" s="13"/>
      <c r="AM1720" s="13"/>
      <c r="AN1720" s="13"/>
      <c r="AO1720" s="13"/>
      <c r="AP1720" s="13"/>
      <c r="AQ1720" s="13"/>
      <c r="AR1720" s="13"/>
      <c r="AS1720" s="13"/>
      <c r="AT1720" s="13"/>
      <c r="AU1720" s="13"/>
      <c r="AV1720" s="13"/>
      <c r="AW1720" s="13"/>
      <c r="AX1720" s="13"/>
      <c r="AY1720" s="13"/>
      <c r="AZ1720" s="13"/>
      <c r="BA1720" s="13"/>
      <c r="BB1720" s="13"/>
      <c r="BC1720" s="13"/>
      <c r="BD1720" s="13"/>
      <c r="BE1720" s="13"/>
      <c r="BF1720" s="13"/>
      <c r="BG1720" s="13"/>
      <c r="BH1720" s="13"/>
      <c r="BI1720" s="13"/>
      <c r="BJ1720" s="13"/>
      <c r="BK1720" s="13"/>
      <c r="BL1720" s="13"/>
      <c r="BM1720" s="13"/>
      <c r="BN1720" s="13"/>
      <c r="BO1720" s="13"/>
      <c r="BP1720" s="13"/>
      <c r="BQ1720" s="13"/>
      <c r="BR1720" s="13"/>
      <c r="BS1720" s="13"/>
      <c r="BT1720" s="13"/>
      <c r="BU1720" s="13"/>
      <c r="BV1720" s="13"/>
      <c r="BW1720" s="13"/>
      <c r="BX1720" s="13"/>
      <c r="BY1720" s="13"/>
      <c r="BZ1720" s="13"/>
      <c r="CA1720" s="13"/>
      <c r="CB1720" s="13"/>
      <c r="CC1720" s="13"/>
      <c r="CD1720" s="13"/>
      <c r="CE1720" s="13"/>
      <c r="CF1720" s="13"/>
      <c r="CG1720" s="13"/>
      <c r="CH1720" s="13"/>
      <c r="CI1720" s="13"/>
      <c r="CJ1720" s="13"/>
      <c r="CK1720" s="13"/>
      <c r="CL1720" s="13"/>
      <c r="CM1720" s="13"/>
      <c r="CN1720" s="13"/>
      <c r="CO1720" s="13"/>
      <c r="CP1720" s="13"/>
      <c r="CQ1720" s="13"/>
      <c r="CR1720" s="13"/>
      <c r="CS1720" s="13"/>
      <c r="CT1720" s="13"/>
      <c r="CU1720" s="13"/>
      <c r="CV1720" s="13"/>
      <c r="CW1720" s="13"/>
    </row>
    <row r="1721" spans="1:101" s="8" customFormat="1" ht="12.95">
      <c r="A1721" s="1"/>
      <c r="B1721" s="1"/>
      <c r="C1721" s="7"/>
      <c r="F1721" s="12"/>
      <c r="G1721" s="13"/>
      <c r="H1721" s="13"/>
      <c r="I1721" s="13"/>
      <c r="J1721" s="13"/>
      <c r="K1721" s="13"/>
      <c r="L1721" s="13"/>
      <c r="M1721" s="13"/>
      <c r="N1721" s="13"/>
      <c r="O1721" s="13"/>
      <c r="P1721" s="13"/>
      <c r="Q1721" s="13"/>
      <c r="R1721" s="13"/>
      <c r="S1721" s="13"/>
      <c r="T1721" s="13"/>
      <c r="U1721" s="13"/>
      <c r="V1721" s="13"/>
      <c r="W1721" s="13"/>
      <c r="X1721" s="13"/>
      <c r="Y1721" s="13"/>
      <c r="Z1721" s="13"/>
      <c r="AA1721" s="13"/>
      <c r="AB1721" s="13"/>
      <c r="AC1721" s="13"/>
      <c r="AD1721" s="13"/>
      <c r="AE1721" s="13"/>
      <c r="AF1721" s="13"/>
      <c r="AG1721" s="13"/>
      <c r="AH1721" s="13"/>
      <c r="AI1721" s="13"/>
      <c r="AJ1721" s="13"/>
      <c r="AK1721" s="13"/>
      <c r="AL1721" s="13"/>
      <c r="AM1721" s="13"/>
      <c r="AN1721" s="13"/>
      <c r="AO1721" s="13"/>
      <c r="AP1721" s="13"/>
      <c r="AQ1721" s="13"/>
      <c r="AR1721" s="13"/>
      <c r="AS1721" s="13"/>
      <c r="AT1721" s="13"/>
      <c r="AU1721" s="13"/>
      <c r="AV1721" s="13"/>
      <c r="AW1721" s="13"/>
      <c r="AX1721" s="13"/>
      <c r="AY1721" s="13"/>
      <c r="AZ1721" s="13"/>
      <c r="BA1721" s="13"/>
      <c r="BB1721" s="13"/>
      <c r="BC1721" s="13"/>
      <c r="BD1721" s="13"/>
      <c r="BE1721" s="13"/>
      <c r="BF1721" s="13"/>
      <c r="BG1721" s="13"/>
      <c r="BH1721" s="13"/>
      <c r="BI1721" s="13"/>
      <c r="BJ1721" s="13"/>
      <c r="BK1721" s="13"/>
      <c r="BL1721" s="13"/>
      <c r="BM1721" s="13"/>
      <c r="BN1721" s="13"/>
      <c r="BO1721" s="13"/>
      <c r="BP1721" s="13"/>
      <c r="BQ1721" s="13"/>
      <c r="BR1721" s="13"/>
      <c r="BS1721" s="13"/>
      <c r="BT1721" s="13"/>
      <c r="BU1721" s="13"/>
      <c r="BV1721" s="13"/>
      <c r="BW1721" s="13"/>
      <c r="BX1721" s="13"/>
      <c r="BY1721" s="13"/>
      <c r="BZ1721" s="13"/>
      <c r="CA1721" s="13"/>
      <c r="CB1721" s="13"/>
      <c r="CC1721" s="13"/>
      <c r="CD1721" s="13"/>
      <c r="CE1721" s="13"/>
      <c r="CF1721" s="13"/>
      <c r="CG1721" s="13"/>
      <c r="CH1721" s="13"/>
      <c r="CI1721" s="13"/>
      <c r="CJ1721" s="13"/>
      <c r="CK1721" s="13"/>
      <c r="CL1721" s="13"/>
      <c r="CM1721" s="13"/>
      <c r="CN1721" s="13"/>
      <c r="CO1721" s="13"/>
      <c r="CP1721" s="13"/>
      <c r="CQ1721" s="13"/>
      <c r="CR1721" s="13"/>
      <c r="CS1721" s="13"/>
      <c r="CT1721" s="13"/>
      <c r="CU1721" s="13"/>
      <c r="CV1721" s="13"/>
      <c r="CW1721" s="13"/>
    </row>
    <row r="1722" spans="1:101" s="8" customFormat="1" ht="12.95">
      <c r="A1722" s="1"/>
      <c r="B1722" s="1"/>
      <c r="C1722" s="7"/>
      <c r="F1722" s="12"/>
      <c r="G1722" s="13"/>
      <c r="H1722" s="13"/>
      <c r="I1722" s="13"/>
      <c r="J1722" s="13"/>
      <c r="K1722" s="13"/>
      <c r="L1722" s="13"/>
      <c r="M1722" s="13"/>
      <c r="N1722" s="13"/>
      <c r="O1722" s="13"/>
      <c r="P1722" s="13"/>
      <c r="Q1722" s="13"/>
      <c r="R1722" s="13"/>
      <c r="S1722" s="13"/>
      <c r="T1722" s="13"/>
      <c r="U1722" s="13"/>
      <c r="V1722" s="13"/>
      <c r="W1722" s="13"/>
      <c r="X1722" s="13"/>
      <c r="Y1722" s="13"/>
      <c r="Z1722" s="13"/>
      <c r="AA1722" s="13"/>
      <c r="AB1722" s="13"/>
      <c r="AC1722" s="13"/>
      <c r="AD1722" s="13"/>
      <c r="AE1722" s="13"/>
      <c r="AF1722" s="13"/>
      <c r="AG1722" s="13"/>
      <c r="AH1722" s="13"/>
      <c r="AI1722" s="13"/>
      <c r="AJ1722" s="13"/>
      <c r="AK1722" s="13"/>
      <c r="AL1722" s="13"/>
      <c r="AM1722" s="13"/>
      <c r="AN1722" s="13"/>
      <c r="AO1722" s="13"/>
      <c r="AP1722" s="13"/>
      <c r="AQ1722" s="13"/>
      <c r="AR1722" s="13"/>
      <c r="AS1722" s="13"/>
      <c r="AT1722" s="13"/>
      <c r="AU1722" s="13"/>
      <c r="AV1722" s="13"/>
      <c r="AW1722" s="13"/>
      <c r="AX1722" s="13"/>
      <c r="AY1722" s="13"/>
      <c r="AZ1722" s="13"/>
      <c r="BA1722" s="13"/>
      <c r="BB1722" s="13"/>
      <c r="BC1722" s="13"/>
      <c r="BD1722" s="13"/>
      <c r="BE1722" s="13"/>
      <c r="BF1722" s="13"/>
      <c r="BG1722" s="13"/>
      <c r="BH1722" s="13"/>
      <c r="BI1722" s="13"/>
      <c r="BJ1722" s="13"/>
      <c r="BK1722" s="13"/>
      <c r="BL1722" s="13"/>
      <c r="BM1722" s="13"/>
      <c r="BN1722" s="13"/>
      <c r="BO1722" s="13"/>
      <c r="BP1722" s="13"/>
      <c r="BQ1722" s="13"/>
      <c r="BR1722" s="13"/>
      <c r="BS1722" s="13"/>
      <c r="BT1722" s="13"/>
      <c r="BU1722" s="13"/>
      <c r="BV1722" s="13"/>
      <c r="BW1722" s="13"/>
      <c r="BX1722" s="13"/>
      <c r="BY1722" s="13"/>
      <c r="BZ1722" s="13"/>
      <c r="CA1722" s="13"/>
      <c r="CB1722" s="13"/>
      <c r="CC1722" s="13"/>
      <c r="CD1722" s="13"/>
      <c r="CE1722" s="13"/>
      <c r="CF1722" s="13"/>
      <c r="CG1722" s="13"/>
      <c r="CH1722" s="13"/>
      <c r="CI1722" s="13"/>
      <c r="CJ1722" s="13"/>
      <c r="CK1722" s="13"/>
      <c r="CL1722" s="13"/>
      <c r="CM1722" s="13"/>
      <c r="CN1722" s="13"/>
      <c r="CO1722" s="13"/>
      <c r="CP1722" s="13"/>
      <c r="CQ1722" s="13"/>
      <c r="CR1722" s="13"/>
      <c r="CS1722" s="13"/>
      <c r="CT1722" s="13"/>
      <c r="CU1722" s="13"/>
      <c r="CV1722" s="13"/>
      <c r="CW1722" s="13"/>
    </row>
    <row r="1723" spans="1:101" s="8" customFormat="1" ht="12.95">
      <c r="A1723" s="1"/>
      <c r="B1723" s="1"/>
      <c r="C1723" s="7"/>
      <c r="F1723" s="12"/>
      <c r="G1723" s="13"/>
      <c r="H1723" s="13"/>
      <c r="I1723" s="13"/>
      <c r="J1723" s="13"/>
      <c r="K1723" s="13"/>
      <c r="L1723" s="13"/>
      <c r="M1723" s="13"/>
      <c r="N1723" s="13"/>
      <c r="O1723" s="13"/>
      <c r="P1723" s="13"/>
      <c r="Q1723" s="13"/>
      <c r="R1723" s="13"/>
      <c r="S1723" s="13"/>
      <c r="T1723" s="13"/>
      <c r="U1723" s="13"/>
      <c r="V1723" s="13"/>
      <c r="W1723" s="13"/>
      <c r="X1723" s="13"/>
      <c r="Y1723" s="13"/>
      <c r="Z1723" s="13"/>
      <c r="AA1723" s="13"/>
      <c r="AB1723" s="13"/>
      <c r="AC1723" s="13"/>
      <c r="AD1723" s="13"/>
      <c r="AE1723" s="13"/>
      <c r="AF1723" s="13"/>
      <c r="AG1723" s="13"/>
      <c r="AH1723" s="13"/>
      <c r="AI1723" s="13"/>
      <c r="AJ1723" s="13"/>
      <c r="AK1723" s="13"/>
      <c r="AL1723" s="13"/>
      <c r="AM1723" s="13"/>
      <c r="AN1723" s="13"/>
      <c r="AO1723" s="13"/>
      <c r="AP1723" s="13"/>
      <c r="AQ1723" s="13"/>
      <c r="AR1723" s="13"/>
      <c r="AS1723" s="13"/>
      <c r="AT1723" s="13"/>
      <c r="AU1723" s="13"/>
      <c r="AV1723" s="13"/>
      <c r="AW1723" s="13"/>
      <c r="AX1723" s="13"/>
      <c r="AY1723" s="13"/>
      <c r="AZ1723" s="13"/>
      <c r="BA1723" s="13"/>
      <c r="BB1723" s="13"/>
      <c r="BC1723" s="13"/>
      <c r="BD1723" s="13"/>
      <c r="BE1723" s="13"/>
      <c r="BF1723" s="13"/>
      <c r="BG1723" s="13"/>
      <c r="BH1723" s="13"/>
      <c r="BI1723" s="13"/>
      <c r="BJ1723" s="13"/>
      <c r="BK1723" s="13"/>
      <c r="BL1723" s="13"/>
      <c r="BM1723" s="13"/>
      <c r="BN1723" s="13"/>
      <c r="BO1723" s="13"/>
      <c r="BP1723" s="13"/>
      <c r="BQ1723" s="13"/>
      <c r="BR1723" s="13"/>
      <c r="BS1723" s="13"/>
      <c r="BT1723" s="13"/>
      <c r="BU1723" s="13"/>
      <c r="BV1723" s="13"/>
      <c r="BW1723" s="13"/>
      <c r="BX1723" s="13"/>
      <c r="BY1723" s="13"/>
      <c r="BZ1723" s="13"/>
      <c r="CA1723" s="13"/>
      <c r="CB1723" s="13"/>
      <c r="CC1723" s="13"/>
      <c r="CD1723" s="13"/>
      <c r="CE1723" s="13"/>
      <c r="CF1723" s="13"/>
      <c r="CG1723" s="13"/>
      <c r="CH1723" s="13"/>
      <c r="CI1723" s="13"/>
      <c r="CJ1723" s="13"/>
      <c r="CK1723" s="13"/>
      <c r="CL1723" s="13"/>
      <c r="CM1723" s="13"/>
      <c r="CN1723" s="13"/>
      <c r="CO1723" s="13"/>
      <c r="CP1723" s="13"/>
      <c r="CQ1723" s="13"/>
      <c r="CR1723" s="13"/>
      <c r="CS1723" s="13"/>
      <c r="CT1723" s="13"/>
      <c r="CU1723" s="13"/>
      <c r="CV1723" s="13"/>
      <c r="CW1723" s="13"/>
    </row>
    <row r="1724" spans="1:101" s="8" customFormat="1" ht="12.95">
      <c r="A1724" s="1"/>
      <c r="B1724" s="1"/>
      <c r="C1724" s="7"/>
      <c r="F1724" s="12"/>
      <c r="G1724" s="13"/>
      <c r="H1724" s="13"/>
      <c r="I1724" s="13"/>
      <c r="J1724" s="13"/>
      <c r="K1724" s="13"/>
      <c r="L1724" s="13"/>
      <c r="M1724" s="13"/>
      <c r="N1724" s="13"/>
      <c r="O1724" s="13"/>
      <c r="P1724" s="13"/>
      <c r="Q1724" s="13"/>
      <c r="R1724" s="13"/>
      <c r="S1724" s="13"/>
      <c r="T1724" s="13"/>
      <c r="U1724" s="13"/>
      <c r="V1724" s="13"/>
      <c r="W1724" s="13"/>
      <c r="X1724" s="13"/>
      <c r="Y1724" s="13"/>
      <c r="Z1724" s="13"/>
      <c r="AA1724" s="13"/>
      <c r="AB1724" s="13"/>
      <c r="AC1724" s="13"/>
      <c r="AD1724" s="13"/>
      <c r="AE1724" s="13"/>
      <c r="AF1724" s="13"/>
      <c r="AG1724" s="13"/>
      <c r="AH1724" s="13"/>
      <c r="AI1724" s="13"/>
      <c r="AJ1724" s="13"/>
      <c r="AK1724" s="13"/>
      <c r="AL1724" s="13"/>
      <c r="AM1724" s="13"/>
      <c r="AN1724" s="13"/>
      <c r="AO1724" s="13"/>
      <c r="AP1724" s="13"/>
      <c r="AQ1724" s="13"/>
      <c r="AR1724" s="13"/>
      <c r="AS1724" s="13"/>
      <c r="AT1724" s="13"/>
      <c r="AU1724" s="13"/>
      <c r="AV1724" s="13"/>
      <c r="AW1724" s="13"/>
      <c r="AX1724" s="13"/>
      <c r="AY1724" s="13"/>
      <c r="AZ1724" s="13"/>
      <c r="BA1724" s="13"/>
      <c r="BB1724" s="13"/>
      <c r="BC1724" s="13"/>
      <c r="BD1724" s="13"/>
      <c r="BE1724" s="13"/>
      <c r="BF1724" s="13"/>
      <c r="BG1724" s="13"/>
      <c r="BH1724" s="13"/>
      <c r="BI1724" s="13"/>
      <c r="BJ1724" s="13"/>
      <c r="BK1724" s="13"/>
      <c r="BL1724" s="13"/>
      <c r="BM1724" s="13"/>
      <c r="BN1724" s="13"/>
      <c r="BO1724" s="13"/>
      <c r="BP1724" s="13"/>
      <c r="BQ1724" s="13"/>
      <c r="BR1724" s="13"/>
      <c r="BS1724" s="13"/>
      <c r="BT1724" s="13"/>
      <c r="BU1724" s="13"/>
      <c r="BV1724" s="13"/>
      <c r="BW1724" s="13"/>
      <c r="BX1724" s="13"/>
      <c r="BY1724" s="13"/>
      <c r="BZ1724" s="13"/>
      <c r="CA1724" s="13"/>
      <c r="CB1724" s="13"/>
      <c r="CC1724" s="13"/>
      <c r="CD1724" s="13"/>
      <c r="CE1724" s="13"/>
      <c r="CF1724" s="13"/>
      <c r="CG1724" s="13"/>
      <c r="CH1724" s="13"/>
      <c r="CI1724" s="13"/>
      <c r="CJ1724" s="13"/>
      <c r="CK1724" s="13"/>
      <c r="CL1724" s="13"/>
      <c r="CM1724" s="13"/>
      <c r="CN1724" s="13"/>
      <c r="CO1724" s="13"/>
      <c r="CP1724" s="13"/>
      <c r="CQ1724" s="13"/>
      <c r="CR1724" s="13"/>
      <c r="CS1724" s="13"/>
      <c r="CT1724" s="13"/>
      <c r="CU1724" s="13"/>
      <c r="CV1724" s="13"/>
      <c r="CW1724" s="13"/>
    </row>
    <row r="1725" spans="1:101" s="8" customFormat="1" ht="12.95">
      <c r="A1725" s="1"/>
      <c r="B1725" s="1"/>
      <c r="C1725" s="7"/>
      <c r="F1725" s="12"/>
      <c r="G1725" s="13"/>
      <c r="H1725" s="13"/>
      <c r="I1725" s="13"/>
      <c r="J1725" s="13"/>
      <c r="K1725" s="13"/>
      <c r="L1725" s="13"/>
      <c r="M1725" s="13"/>
      <c r="N1725" s="13"/>
      <c r="O1725" s="13"/>
      <c r="P1725" s="13"/>
      <c r="Q1725" s="13"/>
      <c r="R1725" s="13"/>
      <c r="S1725" s="13"/>
      <c r="T1725" s="13"/>
      <c r="U1725" s="13"/>
      <c r="V1725" s="13"/>
      <c r="W1725" s="13"/>
      <c r="X1725" s="13"/>
      <c r="Y1725" s="13"/>
      <c r="Z1725" s="13"/>
      <c r="AA1725" s="13"/>
      <c r="AB1725" s="13"/>
      <c r="AC1725" s="13"/>
      <c r="AD1725" s="13"/>
      <c r="AE1725" s="13"/>
      <c r="AF1725" s="13"/>
      <c r="AG1725" s="13"/>
      <c r="AH1725" s="13"/>
      <c r="AI1725" s="13"/>
      <c r="AJ1725" s="13"/>
      <c r="AK1725" s="13"/>
      <c r="AL1725" s="13"/>
      <c r="AM1725" s="13"/>
      <c r="AN1725" s="13"/>
      <c r="AO1725" s="13"/>
      <c r="AP1725" s="13"/>
      <c r="AQ1725" s="13"/>
      <c r="AR1725" s="13"/>
      <c r="AS1725" s="13"/>
      <c r="AT1725" s="13"/>
      <c r="AU1725" s="13"/>
      <c r="AV1725" s="13"/>
      <c r="AW1725" s="13"/>
      <c r="AX1725" s="13"/>
      <c r="AY1725" s="13"/>
      <c r="AZ1725" s="13"/>
      <c r="BA1725" s="13"/>
      <c r="BB1725" s="13"/>
      <c r="BC1725" s="13"/>
      <c r="BD1725" s="13"/>
      <c r="BE1725" s="13"/>
      <c r="BF1725" s="13"/>
      <c r="BG1725" s="13"/>
      <c r="BH1725" s="13"/>
      <c r="BI1725" s="13"/>
      <c r="BJ1725" s="13"/>
      <c r="BK1725" s="13"/>
      <c r="BL1725" s="13"/>
      <c r="BM1725" s="13"/>
      <c r="BN1725" s="13"/>
      <c r="BO1725" s="13"/>
      <c r="BP1725" s="13"/>
      <c r="BQ1725" s="13"/>
      <c r="BR1725" s="13"/>
      <c r="BS1725" s="13"/>
      <c r="BT1725" s="13"/>
      <c r="BU1725" s="13"/>
      <c r="BV1725" s="13"/>
      <c r="BW1725" s="13"/>
      <c r="BX1725" s="13"/>
      <c r="BY1725" s="13"/>
      <c r="BZ1725" s="13"/>
      <c r="CA1725" s="13"/>
      <c r="CB1725" s="13"/>
      <c r="CC1725" s="13"/>
      <c r="CD1725" s="13"/>
      <c r="CE1725" s="13"/>
      <c r="CF1725" s="13"/>
      <c r="CG1725" s="13"/>
      <c r="CH1725" s="13"/>
      <c r="CI1725" s="13"/>
      <c r="CJ1725" s="13"/>
      <c r="CK1725" s="13"/>
      <c r="CL1725" s="13"/>
      <c r="CM1725" s="13"/>
      <c r="CN1725" s="13"/>
      <c r="CO1725" s="13"/>
      <c r="CP1725" s="13"/>
      <c r="CQ1725" s="13"/>
      <c r="CR1725" s="13"/>
      <c r="CS1725" s="13"/>
      <c r="CT1725" s="13"/>
      <c r="CU1725" s="13"/>
      <c r="CV1725" s="13"/>
      <c r="CW1725" s="13"/>
    </row>
    <row r="1726" spans="1:101" s="8" customFormat="1" ht="12.95">
      <c r="A1726" s="1"/>
      <c r="B1726" s="1"/>
      <c r="C1726" s="7"/>
      <c r="F1726" s="12"/>
      <c r="G1726" s="13"/>
      <c r="H1726" s="13"/>
      <c r="I1726" s="13"/>
      <c r="J1726" s="13"/>
      <c r="K1726" s="13"/>
      <c r="L1726" s="13"/>
      <c r="M1726" s="13"/>
      <c r="N1726" s="13"/>
      <c r="O1726" s="13"/>
      <c r="P1726" s="13"/>
      <c r="Q1726" s="13"/>
      <c r="R1726" s="13"/>
      <c r="S1726" s="13"/>
      <c r="T1726" s="13"/>
      <c r="U1726" s="13"/>
      <c r="V1726" s="13"/>
      <c r="W1726" s="13"/>
      <c r="X1726" s="13"/>
      <c r="Y1726" s="13"/>
      <c r="Z1726" s="13"/>
      <c r="AA1726" s="13"/>
      <c r="AB1726" s="13"/>
      <c r="AC1726" s="13"/>
      <c r="AD1726" s="13"/>
      <c r="AE1726" s="13"/>
      <c r="AF1726" s="13"/>
      <c r="AG1726" s="13"/>
      <c r="AH1726" s="13"/>
      <c r="AI1726" s="13"/>
      <c r="AJ1726" s="13"/>
      <c r="AK1726" s="13"/>
      <c r="AL1726" s="13"/>
      <c r="AM1726" s="13"/>
      <c r="AN1726" s="13"/>
      <c r="AO1726" s="13"/>
      <c r="AP1726" s="13"/>
      <c r="AQ1726" s="13"/>
      <c r="AR1726" s="13"/>
      <c r="AS1726" s="13"/>
      <c r="AT1726" s="13"/>
      <c r="AU1726" s="13"/>
      <c r="AV1726" s="13"/>
      <c r="AW1726" s="13"/>
      <c r="AX1726" s="13"/>
      <c r="AY1726" s="13"/>
      <c r="AZ1726" s="13"/>
      <c r="BA1726" s="13"/>
      <c r="BB1726" s="13"/>
      <c r="BC1726" s="13"/>
      <c r="BD1726" s="13"/>
      <c r="BE1726" s="13"/>
      <c r="BF1726" s="13"/>
      <c r="BG1726" s="13"/>
      <c r="BH1726" s="13"/>
      <c r="BI1726" s="13"/>
      <c r="BJ1726" s="13"/>
      <c r="BK1726" s="13"/>
      <c r="BL1726" s="13"/>
      <c r="BM1726" s="13"/>
      <c r="BN1726" s="13"/>
      <c r="BO1726" s="13"/>
      <c r="BP1726" s="13"/>
      <c r="BQ1726" s="13"/>
      <c r="BR1726" s="13"/>
      <c r="BS1726" s="13"/>
      <c r="BT1726" s="13"/>
      <c r="BU1726" s="13"/>
      <c r="BV1726" s="13"/>
      <c r="BW1726" s="13"/>
      <c r="BX1726" s="13"/>
      <c r="BY1726" s="13"/>
      <c r="BZ1726" s="13"/>
      <c r="CA1726" s="13"/>
      <c r="CB1726" s="13"/>
      <c r="CC1726" s="13"/>
      <c r="CD1726" s="13"/>
      <c r="CE1726" s="13"/>
      <c r="CF1726" s="13"/>
      <c r="CG1726" s="13"/>
      <c r="CH1726" s="13"/>
      <c r="CI1726" s="13"/>
      <c r="CJ1726" s="13"/>
      <c r="CK1726" s="13"/>
      <c r="CL1726" s="13"/>
      <c r="CM1726" s="13"/>
      <c r="CN1726" s="13"/>
      <c r="CO1726" s="13"/>
      <c r="CP1726" s="13"/>
      <c r="CQ1726" s="13"/>
      <c r="CR1726" s="13"/>
      <c r="CS1726" s="13"/>
      <c r="CT1726" s="13"/>
      <c r="CU1726" s="13"/>
      <c r="CV1726" s="13"/>
      <c r="CW1726" s="13"/>
    </row>
    <row r="1727" spans="1:101" s="8" customFormat="1" ht="12.95">
      <c r="A1727" s="1"/>
      <c r="B1727" s="1"/>
      <c r="C1727" s="7"/>
      <c r="F1727" s="12"/>
      <c r="G1727" s="13"/>
      <c r="H1727" s="13"/>
      <c r="I1727" s="13"/>
      <c r="J1727" s="13"/>
      <c r="K1727" s="13"/>
      <c r="L1727" s="13"/>
      <c r="M1727" s="13"/>
      <c r="N1727" s="13"/>
      <c r="O1727" s="13"/>
      <c r="P1727" s="13"/>
      <c r="Q1727" s="13"/>
      <c r="R1727" s="13"/>
      <c r="S1727" s="13"/>
      <c r="T1727" s="13"/>
      <c r="U1727" s="13"/>
      <c r="V1727" s="13"/>
      <c r="W1727" s="13"/>
      <c r="X1727" s="13"/>
      <c r="Y1727" s="13"/>
      <c r="Z1727" s="13"/>
      <c r="AA1727" s="13"/>
      <c r="AB1727" s="13"/>
      <c r="AC1727" s="13"/>
      <c r="AD1727" s="13"/>
      <c r="AE1727" s="13"/>
      <c r="AF1727" s="13"/>
      <c r="AG1727" s="13"/>
      <c r="AH1727" s="13"/>
      <c r="AI1727" s="13"/>
      <c r="AJ1727" s="13"/>
      <c r="AK1727" s="13"/>
      <c r="AL1727" s="13"/>
      <c r="AM1727" s="13"/>
      <c r="AN1727" s="13"/>
      <c r="AO1727" s="13"/>
      <c r="AP1727" s="13"/>
      <c r="AQ1727" s="13"/>
      <c r="AR1727" s="13"/>
      <c r="AS1727" s="13"/>
      <c r="AT1727" s="13"/>
      <c r="AU1727" s="13"/>
      <c r="AV1727" s="13"/>
      <c r="AW1727" s="13"/>
      <c r="AX1727" s="13"/>
      <c r="AY1727" s="13"/>
      <c r="AZ1727" s="13"/>
      <c r="BA1727" s="13"/>
      <c r="BB1727" s="13"/>
      <c r="BC1727" s="13"/>
      <c r="BD1727" s="13"/>
      <c r="BE1727" s="13"/>
      <c r="BF1727" s="13"/>
      <c r="BG1727" s="13"/>
      <c r="BH1727" s="13"/>
      <c r="BI1727" s="13"/>
      <c r="BJ1727" s="13"/>
      <c r="BK1727" s="13"/>
      <c r="BL1727" s="13"/>
      <c r="BM1727" s="13"/>
      <c r="BN1727" s="13"/>
      <c r="BO1727" s="13"/>
      <c r="BP1727" s="13"/>
      <c r="BQ1727" s="13"/>
      <c r="BR1727" s="13"/>
      <c r="BS1727" s="13"/>
      <c r="BT1727" s="13"/>
      <c r="BU1727" s="13"/>
      <c r="BV1727" s="13"/>
      <c r="BW1727" s="13"/>
      <c r="BX1727" s="13"/>
      <c r="BY1727" s="13"/>
      <c r="BZ1727" s="13"/>
      <c r="CA1727" s="13"/>
      <c r="CB1727" s="13"/>
      <c r="CC1727" s="13"/>
      <c r="CD1727" s="13"/>
      <c r="CE1727" s="13"/>
      <c r="CF1727" s="13"/>
      <c r="CG1727" s="13"/>
      <c r="CH1727" s="13"/>
      <c r="CI1727" s="13"/>
      <c r="CJ1727" s="13"/>
      <c r="CK1727" s="13"/>
      <c r="CL1727" s="13"/>
      <c r="CM1727" s="13"/>
      <c r="CN1727" s="13"/>
      <c r="CO1727" s="13"/>
      <c r="CP1727" s="13"/>
      <c r="CQ1727" s="13"/>
      <c r="CR1727" s="13"/>
      <c r="CS1727" s="13"/>
      <c r="CT1727" s="13"/>
      <c r="CU1727" s="13"/>
      <c r="CV1727" s="13"/>
      <c r="CW1727" s="13"/>
    </row>
    <row r="1728" spans="1:101" s="8" customFormat="1" ht="12.95">
      <c r="A1728" s="1"/>
      <c r="B1728" s="1"/>
      <c r="C1728" s="7"/>
      <c r="F1728" s="12"/>
      <c r="G1728" s="13"/>
      <c r="H1728" s="13"/>
      <c r="I1728" s="13"/>
      <c r="J1728" s="13"/>
      <c r="K1728" s="13"/>
      <c r="L1728" s="13"/>
      <c r="M1728" s="13"/>
      <c r="N1728" s="13"/>
      <c r="O1728" s="13"/>
      <c r="P1728" s="13"/>
      <c r="Q1728" s="13"/>
      <c r="R1728" s="13"/>
      <c r="S1728" s="13"/>
      <c r="T1728" s="13"/>
      <c r="U1728" s="13"/>
      <c r="V1728" s="13"/>
      <c r="W1728" s="13"/>
      <c r="X1728" s="13"/>
      <c r="Y1728" s="13"/>
      <c r="Z1728" s="13"/>
      <c r="AA1728" s="13"/>
      <c r="AB1728" s="13"/>
      <c r="AC1728" s="13"/>
      <c r="AD1728" s="13"/>
      <c r="AE1728" s="13"/>
      <c r="AF1728" s="13"/>
      <c r="AG1728" s="13"/>
      <c r="AH1728" s="13"/>
      <c r="AI1728" s="13"/>
      <c r="AJ1728" s="13"/>
      <c r="AK1728" s="13"/>
      <c r="AL1728" s="13"/>
      <c r="AM1728" s="13"/>
      <c r="AN1728" s="13"/>
      <c r="AO1728" s="13"/>
      <c r="AP1728" s="13"/>
      <c r="AQ1728" s="13"/>
      <c r="AR1728" s="13"/>
      <c r="AS1728" s="13"/>
      <c r="AT1728" s="13"/>
      <c r="AU1728" s="13"/>
      <c r="AV1728" s="13"/>
      <c r="AW1728" s="13"/>
      <c r="AX1728" s="13"/>
      <c r="AY1728" s="13"/>
      <c r="AZ1728" s="13"/>
      <c r="BA1728" s="13"/>
      <c r="BB1728" s="13"/>
      <c r="BC1728" s="13"/>
      <c r="BD1728" s="13"/>
      <c r="BE1728" s="13"/>
      <c r="BF1728" s="13"/>
      <c r="BG1728" s="13"/>
      <c r="BH1728" s="13"/>
      <c r="BI1728" s="13"/>
      <c r="BJ1728" s="13"/>
      <c r="BK1728" s="13"/>
      <c r="BL1728" s="13"/>
      <c r="BM1728" s="13"/>
      <c r="BN1728" s="13"/>
      <c r="BO1728" s="13"/>
      <c r="BP1728" s="13"/>
      <c r="BQ1728" s="13"/>
      <c r="BR1728" s="13"/>
      <c r="BS1728" s="13"/>
      <c r="BT1728" s="13"/>
      <c r="BU1728" s="13"/>
      <c r="BV1728" s="13"/>
      <c r="BW1728" s="13"/>
      <c r="BX1728" s="13"/>
      <c r="BY1728" s="13"/>
      <c r="BZ1728" s="13"/>
      <c r="CA1728" s="13"/>
      <c r="CB1728" s="13"/>
      <c r="CC1728" s="13"/>
      <c r="CD1728" s="13"/>
      <c r="CE1728" s="13"/>
      <c r="CF1728" s="13"/>
      <c r="CG1728" s="13"/>
      <c r="CH1728" s="13"/>
      <c r="CI1728" s="13"/>
      <c r="CJ1728" s="13"/>
      <c r="CK1728" s="13"/>
      <c r="CL1728" s="13"/>
      <c r="CM1728" s="13"/>
      <c r="CN1728" s="13"/>
      <c r="CO1728" s="13"/>
      <c r="CP1728" s="13"/>
      <c r="CQ1728" s="13"/>
      <c r="CR1728" s="13"/>
      <c r="CS1728" s="13"/>
      <c r="CT1728" s="13"/>
      <c r="CU1728" s="13"/>
      <c r="CV1728" s="13"/>
      <c r="CW1728" s="13"/>
    </row>
    <row r="1729" spans="1:101" s="8" customFormat="1" ht="12.95">
      <c r="A1729" s="1"/>
      <c r="B1729" s="1"/>
      <c r="C1729" s="7"/>
      <c r="F1729" s="12"/>
      <c r="G1729" s="13"/>
      <c r="H1729" s="13"/>
      <c r="I1729" s="13"/>
      <c r="J1729" s="13"/>
      <c r="K1729" s="13"/>
      <c r="L1729" s="13"/>
      <c r="M1729" s="13"/>
      <c r="N1729" s="13"/>
      <c r="O1729" s="13"/>
      <c r="P1729" s="13"/>
      <c r="Q1729" s="13"/>
      <c r="R1729" s="13"/>
      <c r="S1729" s="13"/>
      <c r="T1729" s="13"/>
      <c r="U1729" s="13"/>
      <c r="V1729" s="13"/>
      <c r="W1729" s="13"/>
      <c r="X1729" s="13"/>
      <c r="Y1729" s="13"/>
      <c r="Z1729" s="13"/>
      <c r="AA1729" s="13"/>
      <c r="AB1729" s="13"/>
      <c r="AC1729" s="13"/>
      <c r="AD1729" s="13"/>
      <c r="AE1729" s="13"/>
      <c r="AF1729" s="13"/>
      <c r="AG1729" s="13"/>
      <c r="AH1729" s="13"/>
      <c r="AI1729" s="13"/>
      <c r="AJ1729" s="13"/>
      <c r="AK1729" s="13"/>
      <c r="AL1729" s="13"/>
      <c r="AM1729" s="13"/>
      <c r="AN1729" s="13"/>
      <c r="AO1729" s="13"/>
      <c r="AP1729" s="13"/>
      <c r="AQ1729" s="13"/>
      <c r="AR1729" s="13"/>
      <c r="AS1729" s="13"/>
      <c r="AT1729" s="13"/>
      <c r="AU1729" s="13"/>
      <c r="AV1729" s="13"/>
      <c r="AW1729" s="13"/>
      <c r="AX1729" s="13"/>
      <c r="AY1729" s="13"/>
      <c r="AZ1729" s="13"/>
      <c r="BA1729" s="13"/>
      <c r="BB1729" s="13"/>
      <c r="BC1729" s="13"/>
      <c r="BD1729" s="13"/>
      <c r="BE1729" s="13"/>
      <c r="BF1729" s="13"/>
      <c r="BG1729" s="13"/>
      <c r="BH1729" s="13"/>
      <c r="BI1729" s="13"/>
      <c r="BJ1729" s="13"/>
      <c r="BK1729" s="13"/>
      <c r="BL1729" s="13"/>
      <c r="BM1729" s="13"/>
      <c r="BN1729" s="13"/>
      <c r="BO1729" s="13"/>
      <c r="BP1729" s="13"/>
      <c r="BQ1729" s="13"/>
      <c r="BR1729" s="13"/>
      <c r="BS1729" s="13"/>
      <c r="BT1729" s="13"/>
      <c r="BU1729" s="13"/>
      <c r="BV1729" s="13"/>
      <c r="BW1729" s="13"/>
      <c r="BX1729" s="13"/>
      <c r="BY1729" s="13"/>
      <c r="BZ1729" s="13"/>
      <c r="CA1729" s="13"/>
      <c r="CB1729" s="13"/>
      <c r="CC1729" s="13"/>
      <c r="CD1729" s="13"/>
      <c r="CE1729" s="13"/>
      <c r="CF1729" s="13"/>
      <c r="CG1729" s="13"/>
      <c r="CH1729" s="13"/>
      <c r="CI1729" s="13"/>
      <c r="CJ1729" s="13"/>
      <c r="CK1729" s="13"/>
      <c r="CL1729" s="13"/>
      <c r="CM1729" s="13"/>
      <c r="CN1729" s="13"/>
      <c r="CO1729" s="13"/>
      <c r="CP1729" s="13"/>
      <c r="CQ1729" s="13"/>
      <c r="CR1729" s="13"/>
      <c r="CS1729" s="13"/>
      <c r="CT1729" s="13"/>
      <c r="CU1729" s="13"/>
      <c r="CV1729" s="13"/>
      <c r="CW1729" s="13"/>
    </row>
    <row r="1730" spans="1:101" s="8" customFormat="1" ht="12.95">
      <c r="A1730" s="1"/>
      <c r="B1730" s="1"/>
      <c r="C1730" s="7"/>
      <c r="F1730" s="12"/>
      <c r="G1730" s="13"/>
      <c r="H1730" s="13"/>
      <c r="I1730" s="13"/>
      <c r="J1730" s="13"/>
      <c r="K1730" s="13"/>
      <c r="L1730" s="13"/>
      <c r="M1730" s="13"/>
      <c r="N1730" s="13"/>
      <c r="O1730" s="13"/>
      <c r="P1730" s="13"/>
      <c r="Q1730" s="13"/>
      <c r="R1730" s="13"/>
      <c r="S1730" s="13"/>
      <c r="T1730" s="13"/>
      <c r="U1730" s="13"/>
      <c r="V1730" s="13"/>
      <c r="W1730" s="13"/>
      <c r="X1730" s="13"/>
      <c r="Y1730" s="13"/>
      <c r="Z1730" s="13"/>
      <c r="AA1730" s="13"/>
      <c r="AB1730" s="13"/>
      <c r="AC1730" s="13"/>
      <c r="AD1730" s="13"/>
      <c r="AE1730" s="13"/>
      <c r="AF1730" s="13"/>
      <c r="AG1730" s="13"/>
      <c r="AH1730" s="13"/>
      <c r="AI1730" s="13"/>
      <c r="AJ1730" s="13"/>
      <c r="AK1730" s="13"/>
      <c r="AL1730" s="13"/>
      <c r="AM1730" s="13"/>
      <c r="AN1730" s="13"/>
      <c r="AO1730" s="13"/>
      <c r="AP1730" s="13"/>
      <c r="AQ1730" s="13"/>
      <c r="AR1730" s="13"/>
      <c r="AS1730" s="13"/>
      <c r="AT1730" s="13"/>
      <c r="AU1730" s="13"/>
      <c r="AV1730" s="13"/>
      <c r="AW1730" s="13"/>
      <c r="AX1730" s="13"/>
      <c r="AY1730" s="13"/>
      <c r="AZ1730" s="13"/>
      <c r="BA1730" s="13"/>
      <c r="BB1730" s="13"/>
      <c r="BC1730" s="13"/>
      <c r="BD1730" s="13"/>
      <c r="BE1730" s="13"/>
      <c r="BF1730" s="13"/>
      <c r="BG1730" s="13"/>
      <c r="BH1730" s="13"/>
      <c r="BI1730" s="13"/>
      <c r="BJ1730" s="13"/>
      <c r="BK1730" s="13"/>
      <c r="BL1730" s="13"/>
      <c r="BM1730" s="13"/>
      <c r="BN1730" s="13"/>
      <c r="BO1730" s="13"/>
      <c r="BP1730" s="13"/>
      <c r="BQ1730" s="13"/>
      <c r="BR1730" s="13"/>
      <c r="BS1730" s="13"/>
      <c r="BT1730" s="13"/>
      <c r="BU1730" s="13"/>
      <c r="BV1730" s="13"/>
      <c r="BW1730" s="13"/>
      <c r="BX1730" s="13"/>
      <c r="BY1730" s="13"/>
      <c r="BZ1730" s="13"/>
      <c r="CA1730" s="13"/>
      <c r="CB1730" s="13"/>
      <c r="CC1730" s="13"/>
      <c r="CD1730" s="13"/>
      <c r="CE1730" s="13"/>
      <c r="CF1730" s="13"/>
      <c r="CG1730" s="13"/>
      <c r="CH1730" s="13"/>
      <c r="CI1730" s="13"/>
      <c r="CJ1730" s="13"/>
      <c r="CK1730" s="13"/>
      <c r="CL1730" s="13"/>
      <c r="CM1730" s="13"/>
      <c r="CN1730" s="13"/>
      <c r="CO1730" s="13"/>
      <c r="CP1730" s="13"/>
      <c r="CQ1730" s="13"/>
      <c r="CR1730" s="13"/>
      <c r="CS1730" s="13"/>
      <c r="CT1730" s="13"/>
      <c r="CU1730" s="13"/>
      <c r="CV1730" s="13"/>
      <c r="CW1730" s="13"/>
    </row>
    <row r="1731" spans="1:101" s="8" customFormat="1" ht="12.95">
      <c r="A1731" s="1"/>
      <c r="B1731" s="1"/>
      <c r="C1731" s="7"/>
      <c r="F1731" s="12"/>
      <c r="G1731" s="13"/>
      <c r="H1731" s="13"/>
      <c r="I1731" s="13"/>
      <c r="J1731" s="13"/>
      <c r="K1731" s="13"/>
      <c r="L1731" s="13"/>
      <c r="M1731" s="13"/>
      <c r="N1731" s="13"/>
      <c r="O1731" s="13"/>
      <c r="P1731" s="13"/>
      <c r="Q1731" s="13"/>
      <c r="R1731" s="13"/>
      <c r="S1731" s="13"/>
      <c r="T1731" s="13"/>
      <c r="U1731" s="13"/>
      <c r="V1731" s="13"/>
      <c r="W1731" s="13"/>
      <c r="X1731" s="13"/>
      <c r="Y1731" s="13"/>
      <c r="Z1731" s="13"/>
      <c r="AA1731" s="13"/>
      <c r="AB1731" s="13"/>
      <c r="AC1731" s="13"/>
      <c r="AD1731" s="13"/>
      <c r="AE1731" s="13"/>
      <c r="AF1731" s="13"/>
      <c r="AG1731" s="13"/>
      <c r="AH1731" s="13"/>
      <c r="AI1731" s="13"/>
      <c r="AJ1731" s="13"/>
      <c r="AK1731" s="13"/>
      <c r="AL1731" s="13"/>
      <c r="AM1731" s="13"/>
      <c r="AN1731" s="13"/>
      <c r="AO1731" s="13"/>
      <c r="AP1731" s="13"/>
      <c r="AQ1731" s="13"/>
      <c r="AR1731" s="13"/>
      <c r="AS1731" s="13"/>
      <c r="AT1731" s="13"/>
      <c r="AU1731" s="13"/>
      <c r="AV1731" s="13"/>
      <c r="AW1731" s="13"/>
      <c r="AX1731" s="13"/>
      <c r="AY1731" s="13"/>
      <c r="AZ1731" s="13"/>
      <c r="BA1731" s="13"/>
      <c r="BB1731" s="13"/>
      <c r="BC1731" s="13"/>
      <c r="BD1731" s="13"/>
      <c r="BE1731" s="13"/>
      <c r="BF1731" s="13"/>
      <c r="BG1731" s="13"/>
      <c r="BH1731" s="13"/>
      <c r="BI1731" s="13"/>
      <c r="BJ1731" s="13"/>
      <c r="BK1731" s="13"/>
      <c r="BL1731" s="13"/>
      <c r="BM1731" s="13"/>
      <c r="BN1731" s="13"/>
      <c r="BO1731" s="13"/>
      <c r="BP1731" s="13"/>
      <c r="BQ1731" s="13"/>
      <c r="BR1731" s="13"/>
      <c r="BS1731" s="13"/>
      <c r="BT1731" s="13"/>
      <c r="BU1731" s="13"/>
      <c r="BV1731" s="13"/>
      <c r="BW1731" s="13"/>
      <c r="BX1731" s="13"/>
      <c r="BY1731" s="13"/>
      <c r="BZ1731" s="13"/>
      <c r="CA1731" s="13"/>
      <c r="CB1731" s="13"/>
      <c r="CC1731" s="13"/>
      <c r="CD1731" s="13"/>
      <c r="CE1731" s="13"/>
      <c r="CF1731" s="13"/>
      <c r="CG1731" s="13"/>
      <c r="CH1731" s="13"/>
      <c r="CI1731" s="13"/>
      <c r="CJ1731" s="13"/>
      <c r="CK1731" s="13"/>
      <c r="CL1731" s="13"/>
      <c r="CM1731" s="13"/>
      <c r="CN1731" s="13"/>
      <c r="CO1731" s="13"/>
      <c r="CP1731" s="13"/>
      <c r="CQ1731" s="13"/>
      <c r="CR1731" s="13"/>
      <c r="CS1731" s="13"/>
      <c r="CT1731" s="13"/>
      <c r="CU1731" s="13"/>
      <c r="CV1731" s="13"/>
      <c r="CW1731" s="13"/>
    </row>
    <row r="1732" spans="1:101" s="8" customFormat="1" ht="12.95">
      <c r="A1732" s="1"/>
      <c r="B1732" s="1"/>
      <c r="C1732" s="7"/>
      <c r="F1732" s="12"/>
      <c r="G1732" s="13"/>
      <c r="H1732" s="13"/>
      <c r="I1732" s="13"/>
      <c r="J1732" s="13"/>
      <c r="K1732" s="13"/>
      <c r="L1732" s="13"/>
      <c r="M1732" s="13"/>
      <c r="N1732" s="13"/>
      <c r="O1732" s="13"/>
      <c r="P1732" s="13"/>
      <c r="Q1732" s="13"/>
      <c r="R1732" s="13"/>
      <c r="S1732" s="13"/>
      <c r="T1732" s="13"/>
      <c r="U1732" s="13"/>
      <c r="V1732" s="13"/>
      <c r="W1732" s="13"/>
      <c r="X1732" s="13"/>
      <c r="Y1732" s="13"/>
      <c r="Z1732" s="13"/>
      <c r="AA1732" s="13"/>
      <c r="AB1732" s="13"/>
      <c r="AC1732" s="13"/>
      <c r="AD1732" s="13"/>
      <c r="AE1732" s="13"/>
      <c r="AF1732" s="13"/>
      <c r="AG1732" s="13"/>
      <c r="AH1732" s="13"/>
      <c r="AI1732" s="13"/>
      <c r="AJ1732" s="13"/>
      <c r="AK1732" s="13"/>
      <c r="AL1732" s="13"/>
      <c r="AM1732" s="13"/>
      <c r="AN1732" s="13"/>
      <c r="AO1732" s="13"/>
      <c r="AP1732" s="13"/>
      <c r="AQ1732" s="13"/>
      <c r="AR1732" s="13"/>
      <c r="AS1732" s="13"/>
      <c r="AT1732" s="13"/>
      <c r="AU1732" s="13"/>
      <c r="AV1732" s="13"/>
      <c r="AW1732" s="13"/>
      <c r="AX1732" s="13"/>
      <c r="AY1732" s="13"/>
      <c r="AZ1732" s="13"/>
      <c r="BA1732" s="13"/>
      <c r="BB1732" s="13"/>
      <c r="BC1732" s="13"/>
      <c r="BD1732" s="13"/>
      <c r="BE1732" s="13"/>
      <c r="BF1732" s="13"/>
      <c r="BG1732" s="13"/>
      <c r="BH1732" s="13"/>
      <c r="BI1732" s="13"/>
      <c r="BJ1732" s="13"/>
      <c r="BK1732" s="13"/>
      <c r="BL1732" s="13"/>
      <c r="BM1732" s="13"/>
      <c r="BN1732" s="13"/>
      <c r="BO1732" s="13"/>
      <c r="BP1732" s="13"/>
      <c r="BQ1732" s="13"/>
      <c r="BR1732" s="13"/>
      <c r="BS1732" s="13"/>
      <c r="BT1732" s="13"/>
      <c r="BU1732" s="13"/>
      <c r="BV1732" s="13"/>
      <c r="BW1732" s="13"/>
      <c r="BX1732" s="13"/>
      <c r="BY1732" s="13"/>
      <c r="BZ1732" s="13"/>
      <c r="CA1732" s="13"/>
      <c r="CB1732" s="13"/>
      <c r="CC1732" s="13"/>
      <c r="CD1732" s="13"/>
      <c r="CE1732" s="13"/>
      <c r="CF1732" s="13"/>
      <c r="CG1732" s="13"/>
      <c r="CH1732" s="13"/>
      <c r="CI1732" s="13"/>
      <c r="CJ1732" s="13"/>
      <c r="CK1732" s="13"/>
      <c r="CL1732" s="13"/>
      <c r="CM1732" s="13"/>
      <c r="CN1732" s="13"/>
      <c r="CO1732" s="13"/>
      <c r="CP1732" s="13"/>
      <c r="CQ1732" s="13"/>
      <c r="CR1732" s="13"/>
      <c r="CS1732" s="13"/>
      <c r="CT1732" s="13"/>
      <c r="CU1732" s="13"/>
      <c r="CV1732" s="13"/>
      <c r="CW1732" s="13"/>
    </row>
    <row r="1733" spans="1:101" s="8" customFormat="1" ht="12.95">
      <c r="A1733" s="1"/>
      <c r="B1733" s="1"/>
      <c r="C1733" s="7"/>
      <c r="F1733" s="12"/>
      <c r="G1733" s="13"/>
      <c r="H1733" s="13"/>
      <c r="I1733" s="13"/>
      <c r="J1733" s="13"/>
      <c r="K1733" s="13"/>
      <c r="L1733" s="13"/>
      <c r="M1733" s="13"/>
      <c r="N1733" s="13"/>
      <c r="O1733" s="13"/>
      <c r="P1733" s="13"/>
      <c r="Q1733" s="13"/>
      <c r="R1733" s="13"/>
      <c r="S1733" s="13"/>
      <c r="T1733" s="13"/>
      <c r="U1733" s="13"/>
      <c r="V1733" s="13"/>
      <c r="W1733" s="13"/>
      <c r="X1733" s="13"/>
      <c r="Y1733" s="13"/>
      <c r="Z1733" s="13"/>
      <c r="AA1733" s="13"/>
      <c r="AB1733" s="13"/>
      <c r="AC1733" s="13"/>
      <c r="AD1733" s="13"/>
      <c r="AE1733" s="13"/>
      <c r="AF1733" s="13"/>
      <c r="AG1733" s="13"/>
      <c r="AH1733" s="13"/>
      <c r="AI1733" s="13"/>
      <c r="AJ1733" s="13"/>
      <c r="AK1733" s="13"/>
      <c r="AL1733" s="13"/>
      <c r="AM1733" s="13"/>
      <c r="AN1733" s="13"/>
      <c r="AO1733" s="13"/>
      <c r="AP1733" s="13"/>
      <c r="AQ1733" s="13"/>
      <c r="AR1733" s="13"/>
      <c r="AS1733" s="13"/>
      <c r="AT1733" s="13"/>
      <c r="AU1733" s="13"/>
      <c r="AV1733" s="13"/>
      <c r="AW1733" s="13"/>
      <c r="AX1733" s="13"/>
      <c r="AY1733" s="13"/>
      <c r="AZ1733" s="13"/>
      <c r="BA1733" s="13"/>
      <c r="BB1733" s="13"/>
      <c r="BC1733" s="13"/>
      <c r="BD1733" s="13"/>
      <c r="BE1733" s="13"/>
      <c r="BF1733" s="13"/>
      <c r="BG1733" s="13"/>
      <c r="BH1733" s="13"/>
      <c r="BI1733" s="13"/>
      <c r="BJ1733" s="13"/>
      <c r="BK1733" s="13"/>
      <c r="BL1733" s="13"/>
      <c r="BM1733" s="13"/>
      <c r="BN1733" s="13"/>
      <c r="BO1733" s="13"/>
      <c r="BP1733" s="13"/>
      <c r="BQ1733" s="13"/>
      <c r="BR1733" s="13"/>
      <c r="BS1733" s="13"/>
      <c r="BT1733" s="13"/>
      <c r="BU1733" s="13"/>
      <c r="BV1733" s="13"/>
      <c r="BW1733" s="13"/>
      <c r="BX1733" s="13"/>
      <c r="BY1733" s="13"/>
      <c r="BZ1733" s="13"/>
      <c r="CA1733" s="13"/>
      <c r="CB1733" s="13"/>
      <c r="CC1733" s="13"/>
      <c r="CD1733" s="13"/>
      <c r="CE1733" s="13"/>
      <c r="CF1733" s="13"/>
      <c r="CG1733" s="13"/>
      <c r="CH1733" s="13"/>
      <c r="CI1733" s="13"/>
      <c r="CJ1733" s="13"/>
      <c r="CK1733" s="13"/>
      <c r="CL1733" s="13"/>
      <c r="CM1733" s="13"/>
      <c r="CN1733" s="13"/>
      <c r="CO1733" s="13"/>
      <c r="CP1733" s="13"/>
      <c r="CQ1733" s="13"/>
      <c r="CR1733" s="13"/>
      <c r="CS1733" s="13"/>
      <c r="CT1733" s="13"/>
      <c r="CU1733" s="13"/>
      <c r="CV1733" s="13"/>
      <c r="CW1733" s="13"/>
    </row>
    <row r="1734" spans="1:101" s="8" customFormat="1" ht="12.95">
      <c r="A1734" s="1"/>
      <c r="B1734" s="1"/>
      <c r="C1734" s="7"/>
      <c r="F1734" s="12"/>
      <c r="G1734" s="13"/>
      <c r="H1734" s="13"/>
      <c r="I1734" s="13"/>
      <c r="J1734" s="13"/>
      <c r="K1734" s="13"/>
      <c r="L1734" s="13"/>
      <c r="M1734" s="13"/>
      <c r="N1734" s="13"/>
      <c r="O1734" s="13"/>
      <c r="P1734" s="13"/>
      <c r="Q1734" s="13"/>
      <c r="R1734" s="13"/>
      <c r="S1734" s="13"/>
      <c r="T1734" s="13"/>
      <c r="U1734" s="13"/>
      <c r="V1734" s="13"/>
      <c r="W1734" s="13"/>
      <c r="X1734" s="13"/>
      <c r="Y1734" s="13"/>
      <c r="Z1734" s="13"/>
      <c r="AA1734" s="13"/>
      <c r="AB1734" s="13"/>
      <c r="AC1734" s="13"/>
      <c r="AD1734" s="13"/>
      <c r="AE1734" s="13"/>
      <c r="AF1734" s="13"/>
      <c r="AG1734" s="13"/>
      <c r="AH1734" s="13"/>
      <c r="AI1734" s="13"/>
      <c r="AJ1734" s="13"/>
      <c r="AK1734" s="13"/>
      <c r="AL1734" s="13"/>
      <c r="AM1734" s="13"/>
      <c r="AN1734" s="13"/>
      <c r="AO1734" s="13"/>
      <c r="AP1734" s="13"/>
      <c r="AQ1734" s="13"/>
      <c r="AR1734" s="13"/>
      <c r="AS1734" s="13"/>
      <c r="AT1734" s="13"/>
      <c r="AU1734" s="13"/>
      <c r="AV1734" s="13"/>
      <c r="AW1734" s="13"/>
      <c r="AX1734" s="13"/>
      <c r="AY1734" s="13"/>
      <c r="AZ1734" s="13"/>
      <c r="BA1734" s="13"/>
      <c r="BB1734" s="13"/>
      <c r="BC1734" s="13"/>
      <c r="BD1734" s="13"/>
      <c r="BE1734" s="13"/>
      <c r="BF1734" s="13"/>
      <c r="BG1734" s="13"/>
      <c r="BH1734" s="13"/>
      <c r="BI1734" s="13"/>
      <c r="BJ1734" s="13"/>
      <c r="BK1734" s="13"/>
      <c r="BL1734" s="13"/>
      <c r="BM1734" s="13"/>
      <c r="BN1734" s="13"/>
      <c r="BO1734" s="13"/>
      <c r="BP1734" s="13"/>
      <c r="BQ1734" s="13"/>
      <c r="BR1734" s="13"/>
      <c r="BS1734" s="13"/>
      <c r="BT1734" s="13"/>
      <c r="BU1734" s="13"/>
      <c r="BV1734" s="13"/>
      <c r="BW1734" s="13"/>
      <c r="BX1734" s="13"/>
      <c r="BY1734" s="13"/>
      <c r="BZ1734" s="13"/>
      <c r="CA1734" s="13"/>
      <c r="CB1734" s="13"/>
      <c r="CC1734" s="13"/>
      <c r="CD1734" s="13"/>
      <c r="CE1734" s="13"/>
      <c r="CF1734" s="13"/>
      <c r="CG1734" s="13"/>
      <c r="CH1734" s="13"/>
      <c r="CI1734" s="13"/>
      <c r="CJ1734" s="13"/>
      <c r="CK1734" s="13"/>
      <c r="CL1734" s="13"/>
      <c r="CM1734" s="13"/>
      <c r="CN1734" s="13"/>
      <c r="CO1734" s="13"/>
      <c r="CP1734" s="13"/>
      <c r="CQ1734" s="13"/>
      <c r="CR1734" s="13"/>
      <c r="CS1734" s="13"/>
      <c r="CT1734" s="13"/>
      <c r="CU1734" s="13"/>
      <c r="CV1734" s="13"/>
      <c r="CW1734" s="13"/>
    </row>
    <row r="1735" spans="1:101" s="8" customFormat="1" ht="12.95">
      <c r="A1735" s="1"/>
      <c r="B1735" s="1"/>
      <c r="C1735" s="7"/>
      <c r="F1735" s="12"/>
      <c r="G1735" s="13"/>
      <c r="H1735" s="13"/>
      <c r="I1735" s="13"/>
      <c r="J1735" s="13"/>
      <c r="K1735" s="13"/>
      <c r="L1735" s="13"/>
      <c r="M1735" s="13"/>
      <c r="N1735" s="13"/>
      <c r="O1735" s="13"/>
      <c r="P1735" s="13"/>
      <c r="Q1735" s="13"/>
      <c r="R1735" s="13"/>
      <c r="S1735" s="13"/>
      <c r="T1735" s="13"/>
      <c r="U1735" s="13"/>
      <c r="V1735" s="13"/>
      <c r="W1735" s="13"/>
      <c r="X1735" s="13"/>
      <c r="Y1735" s="13"/>
      <c r="Z1735" s="13"/>
      <c r="AA1735" s="13"/>
      <c r="AB1735" s="13"/>
      <c r="AC1735" s="13"/>
      <c r="AD1735" s="13"/>
      <c r="AE1735" s="13"/>
      <c r="AF1735" s="13"/>
      <c r="AG1735" s="13"/>
      <c r="AH1735" s="13"/>
      <c r="AI1735" s="13"/>
      <c r="AJ1735" s="13"/>
      <c r="AK1735" s="13"/>
      <c r="AL1735" s="13"/>
      <c r="AM1735" s="13"/>
      <c r="AN1735" s="13"/>
      <c r="AO1735" s="13"/>
      <c r="AP1735" s="13"/>
      <c r="AQ1735" s="13"/>
      <c r="AR1735" s="13"/>
      <c r="AS1735" s="13"/>
      <c r="AT1735" s="13"/>
      <c r="AU1735" s="13"/>
      <c r="AV1735" s="13"/>
      <c r="AW1735" s="13"/>
      <c r="AX1735" s="13"/>
      <c r="AY1735" s="13"/>
      <c r="AZ1735" s="13"/>
      <c r="BA1735" s="13"/>
      <c r="BB1735" s="13"/>
      <c r="BC1735" s="13"/>
      <c r="BD1735" s="13"/>
      <c r="BE1735" s="13"/>
      <c r="BF1735" s="13"/>
      <c r="BG1735" s="13"/>
      <c r="BH1735" s="13"/>
      <c r="BI1735" s="13"/>
      <c r="BJ1735" s="13"/>
      <c r="BK1735" s="13"/>
      <c r="BL1735" s="13"/>
      <c r="BM1735" s="13"/>
      <c r="BN1735" s="13"/>
      <c r="BO1735" s="13"/>
      <c r="BP1735" s="13"/>
      <c r="BQ1735" s="13"/>
      <c r="BR1735" s="13"/>
      <c r="BS1735" s="13"/>
      <c r="BT1735" s="13"/>
      <c r="BU1735" s="13"/>
      <c r="BV1735" s="13"/>
      <c r="BW1735" s="13"/>
      <c r="BX1735" s="13"/>
      <c r="BY1735" s="13"/>
      <c r="BZ1735" s="13"/>
      <c r="CA1735" s="13"/>
      <c r="CB1735" s="13"/>
      <c r="CC1735" s="13"/>
      <c r="CD1735" s="13"/>
      <c r="CE1735" s="13"/>
      <c r="CF1735" s="13"/>
      <c r="CG1735" s="13"/>
      <c r="CH1735" s="13"/>
      <c r="CI1735" s="13"/>
      <c r="CJ1735" s="13"/>
      <c r="CK1735" s="13"/>
      <c r="CL1735" s="13"/>
      <c r="CM1735" s="13"/>
      <c r="CN1735" s="13"/>
      <c r="CO1735" s="13"/>
      <c r="CP1735" s="13"/>
      <c r="CQ1735" s="13"/>
      <c r="CR1735" s="13"/>
      <c r="CS1735" s="13"/>
      <c r="CT1735" s="13"/>
      <c r="CU1735" s="13"/>
      <c r="CV1735" s="13"/>
      <c r="CW1735" s="13"/>
    </row>
    <row r="1736" spans="1:101" s="8" customFormat="1" ht="12.95">
      <c r="A1736" s="1"/>
      <c r="B1736" s="1"/>
      <c r="C1736" s="7"/>
      <c r="F1736" s="12"/>
      <c r="G1736" s="13"/>
      <c r="H1736" s="13"/>
      <c r="I1736" s="13"/>
      <c r="J1736" s="13"/>
      <c r="K1736" s="13"/>
      <c r="L1736" s="13"/>
      <c r="M1736" s="13"/>
      <c r="N1736" s="13"/>
      <c r="O1736" s="13"/>
      <c r="P1736" s="13"/>
      <c r="Q1736" s="13"/>
      <c r="R1736" s="13"/>
      <c r="S1736" s="13"/>
      <c r="T1736" s="13"/>
      <c r="U1736" s="13"/>
      <c r="V1736" s="13"/>
      <c r="W1736" s="13"/>
      <c r="X1736" s="13"/>
      <c r="Y1736" s="13"/>
      <c r="Z1736" s="13"/>
      <c r="AA1736" s="13"/>
      <c r="AB1736" s="13"/>
      <c r="AC1736" s="13"/>
      <c r="AD1736" s="13"/>
      <c r="AE1736" s="13"/>
      <c r="AF1736" s="13"/>
      <c r="AG1736" s="13"/>
      <c r="AH1736" s="13"/>
      <c r="AI1736" s="13"/>
      <c r="AJ1736" s="13"/>
      <c r="AK1736" s="13"/>
      <c r="AL1736" s="13"/>
      <c r="AM1736" s="13"/>
      <c r="AN1736" s="13"/>
      <c r="AO1736" s="13"/>
      <c r="AP1736" s="13"/>
      <c r="AQ1736" s="13"/>
      <c r="AR1736" s="13"/>
      <c r="AS1736" s="13"/>
      <c r="AT1736" s="13"/>
      <c r="AU1736" s="13"/>
      <c r="AV1736" s="13"/>
      <c r="AW1736" s="13"/>
      <c r="AX1736" s="13"/>
      <c r="AY1736" s="13"/>
      <c r="AZ1736" s="13"/>
      <c r="BA1736" s="13"/>
      <c r="BB1736" s="13"/>
      <c r="BC1736" s="13"/>
      <c r="BD1736" s="13"/>
      <c r="BE1736" s="13"/>
      <c r="BF1736" s="13"/>
      <c r="BG1736" s="13"/>
      <c r="BH1736" s="13"/>
      <c r="BI1736" s="13"/>
      <c r="BJ1736" s="13"/>
      <c r="BK1736" s="13"/>
      <c r="BL1736" s="13"/>
      <c r="BM1736" s="13"/>
      <c r="BN1736" s="13"/>
      <c r="BO1736" s="13"/>
      <c r="BP1736" s="13"/>
      <c r="BQ1736" s="13"/>
      <c r="BR1736" s="13"/>
      <c r="BS1736" s="13"/>
      <c r="BT1736" s="13"/>
      <c r="BU1736" s="13"/>
      <c r="BV1736" s="13"/>
      <c r="BW1736" s="13"/>
      <c r="BX1736" s="13"/>
      <c r="BY1736" s="13"/>
      <c r="BZ1736" s="13"/>
      <c r="CA1736" s="13"/>
      <c r="CB1736" s="13"/>
      <c r="CC1736" s="13"/>
      <c r="CD1736" s="13"/>
      <c r="CE1736" s="13"/>
      <c r="CF1736" s="13"/>
      <c r="CG1736" s="13"/>
      <c r="CH1736" s="13"/>
      <c r="CI1736" s="13"/>
      <c r="CJ1736" s="13"/>
      <c r="CK1736" s="13"/>
      <c r="CL1736" s="13"/>
      <c r="CM1736" s="13"/>
      <c r="CN1736" s="13"/>
      <c r="CO1736" s="13"/>
      <c r="CP1736" s="13"/>
      <c r="CQ1736" s="13"/>
      <c r="CR1736" s="13"/>
      <c r="CS1736" s="13"/>
      <c r="CT1736" s="13"/>
      <c r="CU1736" s="13"/>
      <c r="CV1736" s="13"/>
      <c r="CW1736" s="13"/>
    </row>
    <row r="1737" spans="1:101" s="8" customFormat="1" ht="12.95">
      <c r="A1737" s="1"/>
      <c r="B1737" s="1"/>
      <c r="C1737" s="7"/>
      <c r="F1737" s="12"/>
      <c r="G1737" s="13"/>
      <c r="H1737" s="13"/>
      <c r="I1737" s="13"/>
      <c r="J1737" s="13"/>
      <c r="K1737" s="13"/>
      <c r="L1737" s="13"/>
      <c r="M1737" s="13"/>
      <c r="N1737" s="13"/>
      <c r="O1737" s="13"/>
      <c r="P1737" s="13"/>
      <c r="Q1737" s="13"/>
      <c r="R1737" s="13"/>
      <c r="S1737" s="13"/>
      <c r="T1737" s="13"/>
      <c r="U1737" s="13"/>
      <c r="V1737" s="13"/>
      <c r="W1737" s="13"/>
      <c r="X1737" s="13"/>
      <c r="Y1737" s="13"/>
      <c r="Z1737" s="13"/>
      <c r="AA1737" s="13"/>
      <c r="AB1737" s="13"/>
      <c r="AC1737" s="13"/>
      <c r="AD1737" s="13"/>
      <c r="AE1737" s="13"/>
      <c r="AF1737" s="13"/>
      <c r="AG1737" s="13"/>
      <c r="AH1737" s="13"/>
      <c r="AI1737" s="13"/>
      <c r="AJ1737" s="13"/>
      <c r="AK1737" s="13"/>
      <c r="AL1737" s="13"/>
      <c r="AM1737" s="13"/>
      <c r="AN1737" s="13"/>
      <c r="AO1737" s="13"/>
      <c r="AP1737" s="13"/>
      <c r="AQ1737" s="13"/>
      <c r="AR1737" s="13"/>
      <c r="AS1737" s="13"/>
      <c r="AT1737" s="13"/>
      <c r="AU1737" s="13"/>
      <c r="AV1737" s="13"/>
      <c r="AW1737" s="13"/>
      <c r="AX1737" s="13"/>
      <c r="AY1737" s="13"/>
      <c r="AZ1737" s="13"/>
      <c r="BA1737" s="13"/>
      <c r="BB1737" s="13"/>
      <c r="BC1737" s="13"/>
      <c r="BD1737" s="13"/>
      <c r="BE1737" s="13"/>
      <c r="BF1737" s="13"/>
      <c r="BG1737" s="13"/>
      <c r="BH1737" s="13"/>
      <c r="BI1737" s="13"/>
      <c r="BJ1737" s="13"/>
      <c r="BK1737" s="13"/>
      <c r="BL1737" s="13"/>
      <c r="BM1737" s="13"/>
      <c r="BN1737" s="13"/>
      <c r="BO1737" s="13"/>
      <c r="BP1737" s="13"/>
      <c r="BQ1737" s="13"/>
      <c r="BR1737" s="13"/>
      <c r="BS1737" s="13"/>
      <c r="BT1737" s="13"/>
      <c r="BU1737" s="13"/>
      <c r="BV1737" s="13"/>
      <c r="BW1737" s="13"/>
      <c r="BX1737" s="13"/>
      <c r="BY1737" s="13"/>
      <c r="BZ1737" s="13"/>
      <c r="CA1737" s="13"/>
      <c r="CB1737" s="13"/>
      <c r="CC1737" s="13"/>
      <c r="CD1737" s="13"/>
      <c r="CE1737" s="13"/>
      <c r="CF1737" s="13"/>
      <c r="CG1737" s="13"/>
      <c r="CH1737" s="13"/>
      <c r="CI1737" s="13"/>
      <c r="CJ1737" s="13"/>
      <c r="CK1737" s="13"/>
      <c r="CL1737" s="13"/>
      <c r="CM1737" s="13"/>
      <c r="CN1737" s="13"/>
      <c r="CO1737" s="13"/>
      <c r="CP1737" s="13"/>
      <c r="CQ1737" s="13"/>
      <c r="CR1737" s="13"/>
      <c r="CS1737" s="13"/>
      <c r="CT1737" s="13"/>
      <c r="CU1737" s="13"/>
      <c r="CV1737" s="13"/>
      <c r="CW1737" s="13"/>
    </row>
    <row r="1738" spans="1:101" s="8" customFormat="1" ht="12.95">
      <c r="A1738" s="1"/>
      <c r="B1738" s="1"/>
      <c r="C1738" s="7"/>
      <c r="F1738" s="12"/>
      <c r="G1738" s="13"/>
      <c r="H1738" s="13"/>
      <c r="I1738" s="13"/>
      <c r="J1738" s="13"/>
      <c r="K1738" s="13"/>
      <c r="L1738" s="13"/>
      <c r="M1738" s="13"/>
      <c r="N1738" s="13"/>
      <c r="O1738" s="13"/>
      <c r="P1738" s="13"/>
      <c r="Q1738" s="13"/>
      <c r="R1738" s="13"/>
      <c r="S1738" s="13"/>
      <c r="T1738" s="13"/>
      <c r="U1738" s="13"/>
      <c r="V1738" s="13"/>
      <c r="W1738" s="13"/>
      <c r="X1738" s="13"/>
      <c r="Y1738" s="13"/>
      <c r="Z1738" s="13"/>
      <c r="AA1738" s="13"/>
      <c r="AB1738" s="13"/>
      <c r="AC1738" s="13"/>
      <c r="AD1738" s="13"/>
      <c r="AE1738" s="13"/>
      <c r="AF1738" s="13"/>
      <c r="AG1738" s="13"/>
      <c r="AH1738" s="13"/>
      <c r="AI1738" s="13"/>
      <c r="AJ1738" s="13"/>
      <c r="AK1738" s="13"/>
      <c r="AL1738" s="13"/>
      <c r="AM1738" s="13"/>
      <c r="AN1738" s="13"/>
      <c r="AO1738" s="13"/>
      <c r="AP1738" s="13"/>
      <c r="AQ1738" s="13"/>
      <c r="AR1738" s="13"/>
      <c r="AS1738" s="13"/>
      <c r="AT1738" s="13"/>
      <c r="AU1738" s="13"/>
      <c r="AV1738" s="13"/>
      <c r="AW1738" s="13"/>
      <c r="AX1738" s="13"/>
      <c r="AY1738" s="13"/>
      <c r="AZ1738" s="13"/>
      <c r="BA1738" s="13"/>
      <c r="BB1738" s="13"/>
      <c r="BC1738" s="13"/>
      <c r="BD1738" s="13"/>
      <c r="BE1738" s="13"/>
      <c r="BF1738" s="13"/>
      <c r="BG1738" s="13"/>
      <c r="BH1738" s="13"/>
      <c r="BI1738" s="13"/>
      <c r="BJ1738" s="13"/>
      <c r="BK1738" s="13"/>
      <c r="BL1738" s="13"/>
      <c r="BM1738" s="13"/>
      <c r="BN1738" s="13"/>
      <c r="BO1738" s="13"/>
      <c r="BP1738" s="13"/>
      <c r="BQ1738" s="13"/>
      <c r="BR1738" s="13"/>
      <c r="BS1738" s="13"/>
      <c r="BT1738" s="13"/>
      <c r="BU1738" s="13"/>
      <c r="BV1738" s="13"/>
      <c r="BW1738" s="13"/>
      <c r="BX1738" s="13"/>
      <c r="BY1738" s="13"/>
      <c r="BZ1738" s="13"/>
      <c r="CA1738" s="13"/>
      <c r="CB1738" s="13"/>
      <c r="CC1738" s="13"/>
      <c r="CD1738" s="13"/>
      <c r="CE1738" s="13"/>
      <c r="CF1738" s="13"/>
      <c r="CG1738" s="13"/>
      <c r="CH1738" s="13"/>
      <c r="CI1738" s="13"/>
      <c r="CJ1738" s="13"/>
      <c r="CK1738" s="13"/>
      <c r="CL1738" s="13"/>
      <c r="CM1738" s="13"/>
      <c r="CN1738" s="13"/>
      <c r="CO1738" s="13"/>
      <c r="CP1738" s="13"/>
      <c r="CQ1738" s="13"/>
      <c r="CR1738" s="13"/>
      <c r="CS1738" s="13"/>
      <c r="CT1738" s="13"/>
      <c r="CU1738" s="13"/>
      <c r="CV1738" s="13"/>
      <c r="CW1738" s="13"/>
    </row>
    <row r="1739" spans="1:101" s="8" customFormat="1" ht="12.95">
      <c r="A1739" s="1"/>
      <c r="B1739" s="1"/>
      <c r="C1739" s="7"/>
      <c r="F1739" s="12"/>
      <c r="G1739" s="13"/>
      <c r="H1739" s="13"/>
      <c r="I1739" s="13"/>
      <c r="J1739" s="13"/>
      <c r="K1739" s="13"/>
      <c r="L1739" s="13"/>
      <c r="M1739" s="13"/>
      <c r="N1739" s="13"/>
      <c r="O1739" s="13"/>
      <c r="P1739" s="13"/>
      <c r="Q1739" s="13"/>
      <c r="R1739" s="13"/>
      <c r="S1739" s="13"/>
      <c r="T1739" s="13"/>
      <c r="U1739" s="13"/>
      <c r="V1739" s="13"/>
      <c r="W1739" s="13"/>
      <c r="X1739" s="13"/>
      <c r="Y1739" s="13"/>
      <c r="Z1739" s="13"/>
      <c r="AA1739" s="13"/>
      <c r="AB1739" s="13"/>
      <c r="AC1739" s="13"/>
      <c r="AD1739" s="13"/>
      <c r="AE1739" s="13"/>
      <c r="AF1739" s="13"/>
      <c r="AG1739" s="13"/>
      <c r="AH1739" s="13"/>
      <c r="AI1739" s="13"/>
      <c r="AJ1739" s="13"/>
      <c r="AK1739" s="13"/>
      <c r="AL1739" s="13"/>
      <c r="AM1739" s="13"/>
      <c r="AN1739" s="13"/>
      <c r="AO1739" s="13"/>
      <c r="AP1739" s="13"/>
      <c r="AQ1739" s="13"/>
      <c r="AR1739" s="13"/>
      <c r="AS1739" s="13"/>
      <c r="AT1739" s="13"/>
      <c r="AU1739" s="13"/>
      <c r="AV1739" s="13"/>
      <c r="AW1739" s="13"/>
      <c r="AX1739" s="13"/>
      <c r="AY1739" s="13"/>
      <c r="AZ1739" s="13"/>
      <c r="BA1739" s="13"/>
      <c r="BB1739" s="13"/>
      <c r="BC1739" s="13"/>
      <c r="BD1739" s="13"/>
      <c r="BE1739" s="13"/>
      <c r="BF1739" s="13"/>
      <c r="BG1739" s="13"/>
      <c r="BH1739" s="13"/>
      <c r="BI1739" s="13"/>
      <c r="BJ1739" s="13"/>
      <c r="BK1739" s="13"/>
      <c r="BL1739" s="13"/>
      <c r="BM1739" s="13"/>
      <c r="BN1739" s="13"/>
      <c r="BO1739" s="13"/>
      <c r="BP1739" s="13"/>
      <c r="BQ1739" s="13"/>
      <c r="BR1739" s="13"/>
      <c r="BS1739" s="13"/>
      <c r="BT1739" s="13"/>
      <c r="BU1739" s="13"/>
      <c r="BV1739" s="13"/>
      <c r="BW1739" s="13"/>
      <c r="BX1739" s="13"/>
      <c r="BY1739" s="13"/>
      <c r="BZ1739" s="13"/>
      <c r="CA1739" s="13"/>
      <c r="CB1739" s="13"/>
      <c r="CC1739" s="13"/>
      <c r="CD1739" s="13"/>
      <c r="CE1739" s="13"/>
      <c r="CF1739" s="13"/>
      <c r="CG1739" s="13"/>
      <c r="CH1739" s="13"/>
      <c r="CI1739" s="13"/>
      <c r="CJ1739" s="13"/>
      <c r="CK1739" s="13"/>
      <c r="CL1739" s="13"/>
      <c r="CM1739" s="13"/>
      <c r="CN1739" s="13"/>
      <c r="CO1739" s="13"/>
      <c r="CP1739" s="13"/>
      <c r="CQ1739" s="13"/>
      <c r="CR1739" s="13"/>
      <c r="CS1739" s="13"/>
      <c r="CT1739" s="13"/>
      <c r="CU1739" s="13"/>
      <c r="CV1739" s="13"/>
      <c r="CW1739" s="13"/>
    </row>
    <row r="1740" spans="1:101" s="8" customFormat="1" ht="12.95">
      <c r="A1740" s="1"/>
      <c r="B1740" s="1"/>
      <c r="C1740" s="7"/>
      <c r="F1740" s="12"/>
      <c r="G1740" s="13"/>
      <c r="H1740" s="13"/>
      <c r="I1740" s="13"/>
      <c r="J1740" s="13"/>
      <c r="K1740" s="13"/>
      <c r="L1740" s="13"/>
      <c r="M1740" s="13"/>
      <c r="N1740" s="13"/>
      <c r="O1740" s="13"/>
      <c r="P1740" s="13"/>
      <c r="Q1740" s="13"/>
      <c r="R1740" s="13"/>
      <c r="S1740" s="13"/>
      <c r="T1740" s="13"/>
      <c r="U1740" s="13"/>
      <c r="V1740" s="13"/>
      <c r="W1740" s="13"/>
      <c r="X1740" s="13"/>
      <c r="Y1740" s="13"/>
      <c r="Z1740" s="13"/>
      <c r="AA1740" s="13"/>
      <c r="AB1740" s="13"/>
      <c r="AC1740" s="13"/>
      <c r="AD1740" s="13"/>
      <c r="AE1740" s="13"/>
      <c r="AF1740" s="13"/>
      <c r="AG1740" s="13"/>
      <c r="AH1740" s="13"/>
      <c r="AI1740" s="13"/>
      <c r="AJ1740" s="13"/>
      <c r="AK1740" s="13"/>
      <c r="AL1740" s="13"/>
      <c r="AM1740" s="13"/>
      <c r="AN1740" s="13"/>
      <c r="AO1740" s="13"/>
      <c r="AP1740" s="13"/>
      <c r="AQ1740" s="13"/>
      <c r="AR1740" s="13"/>
      <c r="AS1740" s="13"/>
      <c r="AT1740" s="13"/>
      <c r="AU1740" s="13"/>
      <c r="AV1740" s="13"/>
      <c r="AW1740" s="13"/>
      <c r="AX1740" s="13"/>
      <c r="AY1740" s="13"/>
      <c r="AZ1740" s="13"/>
      <c r="BA1740" s="13"/>
      <c r="BB1740" s="13"/>
      <c r="BC1740" s="13"/>
      <c r="BD1740" s="13"/>
      <c r="BE1740" s="13"/>
      <c r="BF1740" s="13"/>
      <c r="BG1740" s="13"/>
      <c r="BH1740" s="13"/>
      <c r="BI1740" s="13"/>
      <c r="BJ1740" s="13"/>
      <c r="BK1740" s="13"/>
      <c r="BL1740" s="13"/>
      <c r="BM1740" s="13"/>
      <c r="BN1740" s="13"/>
      <c r="BO1740" s="13"/>
      <c r="BP1740" s="13"/>
      <c r="BQ1740" s="13"/>
      <c r="BR1740" s="13"/>
      <c r="BS1740" s="13"/>
      <c r="BT1740" s="13"/>
      <c r="BU1740" s="13"/>
      <c r="BV1740" s="13"/>
      <c r="BW1740" s="13"/>
      <c r="BX1740" s="13"/>
      <c r="BY1740" s="13"/>
      <c r="BZ1740" s="13"/>
      <c r="CA1740" s="13"/>
      <c r="CB1740" s="13"/>
      <c r="CC1740" s="13"/>
      <c r="CD1740" s="13"/>
      <c r="CE1740" s="13"/>
      <c r="CF1740" s="13"/>
      <c r="CG1740" s="13"/>
      <c r="CH1740" s="13"/>
      <c r="CI1740" s="13"/>
      <c r="CJ1740" s="13"/>
      <c r="CK1740" s="13"/>
      <c r="CL1740" s="13"/>
      <c r="CM1740" s="13"/>
      <c r="CN1740" s="13"/>
      <c r="CO1740" s="13"/>
      <c r="CP1740" s="13"/>
      <c r="CQ1740" s="13"/>
      <c r="CR1740" s="13"/>
      <c r="CS1740" s="13"/>
      <c r="CT1740" s="13"/>
      <c r="CU1740" s="13"/>
      <c r="CV1740" s="13"/>
      <c r="CW1740" s="13"/>
    </row>
    <row r="1741" spans="1:101" s="8" customFormat="1" ht="12.95">
      <c r="A1741" s="1"/>
      <c r="B1741" s="1"/>
      <c r="C1741" s="7"/>
      <c r="F1741" s="12"/>
      <c r="G1741" s="13"/>
      <c r="H1741" s="13"/>
      <c r="I1741" s="13"/>
      <c r="J1741" s="13"/>
      <c r="K1741" s="13"/>
      <c r="L1741" s="13"/>
      <c r="M1741" s="13"/>
      <c r="N1741" s="13"/>
      <c r="O1741" s="13"/>
      <c r="P1741" s="13"/>
      <c r="Q1741" s="13"/>
      <c r="R1741" s="13"/>
      <c r="S1741" s="13"/>
      <c r="T1741" s="13"/>
      <c r="U1741" s="13"/>
      <c r="V1741" s="13"/>
      <c r="W1741" s="13"/>
      <c r="X1741" s="13"/>
      <c r="Y1741" s="13"/>
      <c r="Z1741" s="13"/>
      <c r="AA1741" s="13"/>
      <c r="AB1741" s="13"/>
      <c r="AC1741" s="13"/>
      <c r="AD1741" s="13"/>
      <c r="AE1741" s="13"/>
      <c r="AF1741" s="13"/>
      <c r="AG1741" s="13"/>
      <c r="AH1741" s="13"/>
      <c r="AI1741" s="13"/>
      <c r="AJ1741" s="13"/>
      <c r="AK1741" s="13"/>
      <c r="AL1741" s="13"/>
      <c r="AM1741" s="13"/>
      <c r="AN1741" s="13"/>
      <c r="AO1741" s="13"/>
      <c r="AP1741" s="13"/>
      <c r="AQ1741" s="13"/>
      <c r="AR1741" s="13"/>
      <c r="AS1741" s="13"/>
      <c r="AT1741" s="13"/>
      <c r="AU1741" s="13"/>
      <c r="AV1741" s="13"/>
      <c r="AW1741" s="13"/>
      <c r="AX1741" s="13"/>
      <c r="AY1741" s="13"/>
      <c r="AZ1741" s="13"/>
      <c r="BA1741" s="13"/>
      <c r="BB1741" s="13"/>
      <c r="BC1741" s="13"/>
      <c r="BD1741" s="13"/>
      <c r="BE1741" s="13"/>
      <c r="BF1741" s="13"/>
      <c r="BG1741" s="13"/>
      <c r="BH1741" s="13"/>
      <c r="BI1741" s="13"/>
      <c r="BJ1741" s="13"/>
      <c r="BK1741" s="13"/>
      <c r="BL1741" s="13"/>
      <c r="BM1741" s="13"/>
      <c r="BN1741" s="13"/>
      <c r="BO1741" s="13"/>
      <c r="BP1741" s="13"/>
      <c r="BQ1741" s="13"/>
      <c r="BR1741" s="13"/>
      <c r="BS1741" s="13"/>
      <c r="BT1741" s="13"/>
      <c r="BU1741" s="13"/>
      <c r="BV1741" s="13"/>
      <c r="BW1741" s="13"/>
      <c r="BX1741" s="13"/>
      <c r="BY1741" s="13"/>
      <c r="BZ1741" s="13"/>
      <c r="CA1741" s="13"/>
      <c r="CB1741" s="13"/>
      <c r="CC1741" s="13"/>
      <c r="CD1741" s="13"/>
      <c r="CE1741" s="13"/>
      <c r="CF1741" s="13"/>
      <c r="CG1741" s="13"/>
      <c r="CH1741" s="13"/>
      <c r="CI1741" s="13"/>
      <c r="CJ1741" s="13"/>
      <c r="CK1741" s="13"/>
      <c r="CL1741" s="13"/>
      <c r="CM1741" s="13"/>
      <c r="CN1741" s="13"/>
      <c r="CO1741" s="13"/>
      <c r="CP1741" s="13"/>
      <c r="CQ1741" s="13"/>
      <c r="CR1741" s="13"/>
      <c r="CS1741" s="13"/>
      <c r="CT1741" s="13"/>
      <c r="CU1741" s="13"/>
      <c r="CV1741" s="13"/>
      <c r="CW1741" s="13"/>
    </row>
    <row r="1742" spans="1:101" s="8" customFormat="1" ht="12.95">
      <c r="A1742" s="1"/>
      <c r="B1742" s="1"/>
      <c r="C1742" s="7"/>
      <c r="F1742" s="12"/>
      <c r="G1742" s="13"/>
      <c r="H1742" s="13"/>
      <c r="I1742" s="13"/>
      <c r="J1742" s="13"/>
      <c r="K1742" s="13"/>
      <c r="L1742" s="13"/>
      <c r="M1742" s="13"/>
      <c r="N1742" s="13"/>
      <c r="O1742" s="13"/>
      <c r="P1742" s="13"/>
      <c r="Q1742" s="13"/>
      <c r="R1742" s="13"/>
      <c r="S1742" s="13"/>
      <c r="T1742" s="13"/>
      <c r="U1742" s="13"/>
      <c r="V1742" s="13"/>
      <c r="W1742" s="13"/>
      <c r="X1742" s="13"/>
      <c r="Y1742" s="13"/>
      <c r="Z1742" s="13"/>
      <c r="AA1742" s="13"/>
      <c r="AB1742" s="13"/>
      <c r="AC1742" s="13"/>
      <c r="AD1742" s="13"/>
      <c r="AE1742" s="13"/>
      <c r="AF1742" s="13"/>
      <c r="AG1742" s="13"/>
      <c r="AH1742" s="13"/>
      <c r="AI1742" s="13"/>
      <c r="AJ1742" s="13"/>
      <c r="AK1742" s="13"/>
      <c r="AL1742" s="13"/>
      <c r="AM1742" s="13"/>
      <c r="AN1742" s="13"/>
      <c r="AO1742" s="13"/>
      <c r="AP1742" s="13"/>
      <c r="AQ1742" s="13"/>
      <c r="AR1742" s="13"/>
      <c r="AS1742" s="13"/>
      <c r="AT1742" s="13"/>
      <c r="AU1742" s="13"/>
      <c r="AV1742" s="13"/>
      <c r="AW1742" s="13"/>
      <c r="AX1742" s="13"/>
      <c r="AY1742" s="13"/>
      <c r="AZ1742" s="13"/>
      <c r="BA1742" s="13"/>
      <c r="BB1742" s="13"/>
      <c r="BC1742" s="13"/>
      <c r="BD1742" s="13"/>
      <c r="BE1742" s="13"/>
      <c r="BF1742" s="13"/>
      <c r="BG1742" s="13"/>
      <c r="BH1742" s="13"/>
      <c r="BI1742" s="13"/>
      <c r="BJ1742" s="13"/>
      <c r="BK1742" s="13"/>
      <c r="BL1742" s="13"/>
      <c r="BM1742" s="13"/>
      <c r="BN1742" s="13"/>
      <c r="BO1742" s="13"/>
      <c r="BP1742" s="13"/>
      <c r="BQ1742" s="13"/>
      <c r="BR1742" s="13"/>
      <c r="BS1742" s="13"/>
      <c r="BT1742" s="13"/>
      <c r="BU1742" s="13"/>
      <c r="BV1742" s="13"/>
      <c r="BW1742" s="13"/>
      <c r="BX1742" s="13"/>
      <c r="BY1742" s="13"/>
      <c r="BZ1742" s="13"/>
      <c r="CA1742" s="13"/>
      <c r="CB1742" s="13"/>
      <c r="CC1742" s="13"/>
      <c r="CD1742" s="13"/>
      <c r="CE1742" s="13"/>
      <c r="CF1742" s="13"/>
      <c r="CG1742" s="13"/>
      <c r="CH1742" s="13"/>
      <c r="CI1742" s="13"/>
      <c r="CJ1742" s="13"/>
      <c r="CK1742" s="13"/>
      <c r="CL1742" s="13"/>
      <c r="CM1742" s="13"/>
      <c r="CN1742" s="13"/>
      <c r="CO1742" s="13"/>
      <c r="CP1742" s="13"/>
      <c r="CQ1742" s="13"/>
      <c r="CR1742" s="13"/>
      <c r="CS1742" s="13"/>
      <c r="CT1742" s="13"/>
      <c r="CU1742" s="13"/>
      <c r="CV1742" s="13"/>
      <c r="CW1742" s="13"/>
    </row>
    <row r="1743" spans="1:101" s="8" customFormat="1" ht="12.95">
      <c r="A1743" s="1"/>
      <c r="B1743" s="1"/>
      <c r="C1743" s="7"/>
      <c r="F1743" s="12"/>
      <c r="G1743" s="13"/>
      <c r="H1743" s="13"/>
      <c r="I1743" s="13"/>
      <c r="J1743" s="13"/>
      <c r="K1743" s="13"/>
      <c r="L1743" s="13"/>
      <c r="M1743" s="13"/>
      <c r="N1743" s="13"/>
      <c r="O1743" s="13"/>
      <c r="P1743" s="13"/>
      <c r="Q1743" s="13"/>
      <c r="R1743" s="13"/>
      <c r="S1743" s="13"/>
      <c r="T1743" s="13"/>
      <c r="U1743" s="13"/>
      <c r="V1743" s="13"/>
      <c r="W1743" s="13"/>
      <c r="X1743" s="13"/>
      <c r="Y1743" s="13"/>
      <c r="Z1743" s="13"/>
      <c r="AA1743" s="13"/>
      <c r="AB1743" s="13"/>
      <c r="AC1743" s="13"/>
      <c r="AD1743" s="13"/>
      <c r="AE1743" s="13"/>
      <c r="AF1743" s="13"/>
      <c r="AG1743" s="13"/>
      <c r="AH1743" s="13"/>
      <c r="AI1743" s="13"/>
      <c r="AJ1743" s="13"/>
      <c r="AK1743" s="13"/>
      <c r="AL1743" s="13"/>
      <c r="AM1743" s="13"/>
      <c r="AN1743" s="13"/>
      <c r="AO1743" s="13"/>
      <c r="AP1743" s="13"/>
      <c r="AQ1743" s="13"/>
      <c r="AR1743" s="13"/>
      <c r="AS1743" s="13"/>
      <c r="AT1743" s="13"/>
      <c r="AU1743" s="13"/>
      <c r="AV1743" s="13"/>
      <c r="AW1743" s="13"/>
      <c r="AX1743" s="13"/>
      <c r="AY1743" s="13"/>
      <c r="AZ1743" s="13"/>
      <c r="BA1743" s="13"/>
      <c r="BB1743" s="13"/>
      <c r="BC1743" s="13"/>
      <c r="BD1743" s="13"/>
      <c r="BE1743" s="13"/>
      <c r="BF1743" s="13"/>
      <c r="BG1743" s="13"/>
      <c r="BH1743" s="13"/>
      <c r="BI1743" s="13"/>
      <c r="BJ1743" s="13"/>
      <c r="BK1743" s="13"/>
      <c r="BL1743" s="13"/>
      <c r="BM1743" s="13"/>
      <c r="BN1743" s="13"/>
      <c r="BO1743" s="13"/>
      <c r="BP1743" s="13"/>
      <c r="BQ1743" s="13"/>
      <c r="BR1743" s="13"/>
      <c r="BS1743" s="13"/>
      <c r="BT1743" s="13"/>
      <c r="BU1743" s="13"/>
      <c r="BV1743" s="13"/>
      <c r="BW1743" s="13"/>
      <c r="BX1743" s="13"/>
      <c r="BY1743" s="13"/>
      <c r="BZ1743" s="13"/>
      <c r="CA1743" s="13"/>
      <c r="CB1743" s="13"/>
      <c r="CC1743" s="13"/>
      <c r="CD1743" s="13"/>
      <c r="CE1743" s="13"/>
      <c r="CF1743" s="13"/>
      <c r="CG1743" s="13"/>
      <c r="CH1743" s="13"/>
      <c r="CI1743" s="13"/>
      <c r="CJ1743" s="13"/>
      <c r="CK1743" s="13"/>
      <c r="CL1743" s="13"/>
      <c r="CM1743" s="13"/>
      <c r="CN1743" s="13"/>
      <c r="CO1743" s="13"/>
      <c r="CP1743" s="13"/>
      <c r="CQ1743" s="13"/>
      <c r="CR1743" s="13"/>
      <c r="CS1743" s="13"/>
      <c r="CT1743" s="13"/>
      <c r="CU1743" s="13"/>
      <c r="CV1743" s="13"/>
      <c r="CW1743" s="13"/>
    </row>
    <row r="1744" spans="1:101" s="8" customFormat="1" ht="12.95">
      <c r="A1744" s="1"/>
      <c r="B1744" s="1"/>
      <c r="C1744" s="7"/>
      <c r="F1744" s="12"/>
      <c r="G1744" s="13"/>
      <c r="H1744" s="13"/>
      <c r="I1744" s="13"/>
      <c r="J1744" s="13"/>
      <c r="K1744" s="13"/>
      <c r="L1744" s="13"/>
      <c r="M1744" s="13"/>
      <c r="N1744" s="13"/>
      <c r="O1744" s="13"/>
      <c r="P1744" s="13"/>
      <c r="Q1744" s="13"/>
      <c r="R1744" s="13"/>
      <c r="S1744" s="13"/>
      <c r="T1744" s="13"/>
      <c r="U1744" s="13"/>
      <c r="V1744" s="13"/>
      <c r="W1744" s="13"/>
      <c r="X1744" s="13"/>
      <c r="Y1744" s="13"/>
      <c r="Z1744" s="13"/>
      <c r="AA1744" s="13"/>
      <c r="AB1744" s="13"/>
      <c r="AC1744" s="13"/>
      <c r="AD1744" s="13"/>
      <c r="AE1744" s="13"/>
      <c r="AF1744" s="13"/>
      <c r="AG1744" s="13"/>
      <c r="AH1744" s="13"/>
      <c r="AI1744" s="13"/>
      <c r="AJ1744" s="13"/>
      <c r="AK1744" s="13"/>
      <c r="AL1744" s="13"/>
      <c r="AM1744" s="13"/>
      <c r="AN1744" s="13"/>
      <c r="AO1744" s="13"/>
      <c r="AP1744" s="13"/>
      <c r="AQ1744" s="13"/>
      <c r="AR1744" s="13"/>
      <c r="AS1744" s="13"/>
      <c r="AT1744" s="13"/>
      <c r="AU1744" s="13"/>
      <c r="AV1744" s="13"/>
      <c r="AW1744" s="13"/>
      <c r="AX1744" s="13"/>
      <c r="AY1744" s="13"/>
      <c r="AZ1744" s="13"/>
      <c r="BA1744" s="13"/>
      <c r="BB1744" s="13"/>
      <c r="BC1744" s="13"/>
      <c r="BD1744" s="13"/>
      <c r="BE1744" s="13"/>
      <c r="BF1744" s="13"/>
      <c r="BG1744" s="13"/>
      <c r="BH1744" s="13"/>
      <c r="BI1744" s="13"/>
      <c r="BJ1744" s="13"/>
      <c r="BK1744" s="13"/>
      <c r="BL1744" s="13"/>
      <c r="BM1744" s="13"/>
      <c r="BN1744" s="13"/>
      <c r="BO1744" s="13"/>
      <c r="BP1744" s="13"/>
      <c r="BQ1744" s="13"/>
      <c r="BR1744" s="13"/>
      <c r="BS1744" s="13"/>
      <c r="BT1744" s="13"/>
      <c r="BU1744" s="13"/>
      <c r="BV1744" s="13"/>
      <c r="BW1744" s="13"/>
      <c r="BX1744" s="13"/>
      <c r="BY1744" s="13"/>
      <c r="BZ1744" s="13"/>
      <c r="CA1744" s="13"/>
      <c r="CB1744" s="13"/>
      <c r="CC1744" s="13"/>
      <c r="CD1744" s="13"/>
      <c r="CE1744" s="13"/>
      <c r="CF1744" s="13"/>
      <c r="CG1744" s="13"/>
      <c r="CH1744" s="13"/>
      <c r="CI1744" s="13"/>
      <c r="CJ1744" s="13"/>
      <c r="CK1744" s="13"/>
      <c r="CL1744" s="13"/>
      <c r="CM1744" s="13"/>
      <c r="CN1744" s="13"/>
      <c r="CO1744" s="13"/>
      <c r="CP1744" s="13"/>
      <c r="CQ1744" s="13"/>
      <c r="CR1744" s="13"/>
      <c r="CS1744" s="13"/>
      <c r="CT1744" s="13"/>
      <c r="CU1744" s="13"/>
      <c r="CV1744" s="13"/>
      <c r="CW1744" s="13"/>
    </row>
    <row r="1745" spans="1:101" s="8" customFormat="1" ht="12.95">
      <c r="A1745" s="1"/>
      <c r="B1745" s="1"/>
      <c r="C1745" s="7"/>
      <c r="F1745" s="12"/>
      <c r="G1745" s="13"/>
      <c r="H1745" s="13"/>
      <c r="I1745" s="13"/>
      <c r="J1745" s="13"/>
      <c r="K1745" s="13"/>
      <c r="L1745" s="13"/>
      <c r="M1745" s="13"/>
      <c r="N1745" s="13"/>
      <c r="O1745" s="13"/>
      <c r="P1745" s="13"/>
      <c r="Q1745" s="13"/>
      <c r="R1745" s="13"/>
      <c r="S1745" s="13"/>
      <c r="T1745" s="13"/>
      <c r="U1745" s="13"/>
      <c r="V1745" s="13"/>
      <c r="W1745" s="13"/>
      <c r="X1745" s="13"/>
      <c r="Y1745" s="13"/>
      <c r="Z1745" s="13"/>
      <c r="AA1745" s="13"/>
      <c r="AB1745" s="13"/>
      <c r="AC1745" s="13"/>
      <c r="AD1745" s="13"/>
      <c r="AE1745" s="13"/>
      <c r="AF1745" s="13"/>
      <c r="AG1745" s="13"/>
      <c r="AH1745" s="13"/>
      <c r="AI1745" s="13"/>
      <c r="AJ1745" s="13"/>
      <c r="AK1745" s="13"/>
      <c r="AL1745" s="13"/>
      <c r="AM1745" s="13"/>
      <c r="AN1745" s="13"/>
      <c r="AO1745" s="13"/>
      <c r="AP1745" s="13"/>
      <c r="AQ1745" s="13"/>
      <c r="AR1745" s="13"/>
      <c r="AS1745" s="13"/>
      <c r="AT1745" s="13"/>
      <c r="AU1745" s="13"/>
      <c r="AV1745" s="13"/>
      <c r="AW1745" s="13"/>
      <c r="AX1745" s="13"/>
      <c r="AY1745" s="13"/>
      <c r="AZ1745" s="13"/>
      <c r="BA1745" s="13"/>
      <c r="BB1745" s="13"/>
      <c r="BC1745" s="13"/>
      <c r="BD1745" s="13"/>
      <c r="BE1745" s="13"/>
      <c r="BF1745" s="13"/>
      <c r="BG1745" s="13"/>
      <c r="BH1745" s="13"/>
      <c r="BI1745" s="13"/>
      <c r="BJ1745" s="13"/>
      <c r="BK1745" s="13"/>
      <c r="BL1745" s="13"/>
      <c r="BM1745" s="13"/>
      <c r="BN1745" s="13"/>
      <c r="BO1745" s="13"/>
      <c r="BP1745" s="13"/>
      <c r="BQ1745" s="13"/>
      <c r="BR1745" s="13"/>
      <c r="BS1745" s="13"/>
      <c r="BT1745" s="13"/>
      <c r="BU1745" s="13"/>
      <c r="BV1745" s="13"/>
      <c r="BW1745" s="13"/>
      <c r="BX1745" s="13"/>
      <c r="BY1745" s="13"/>
      <c r="BZ1745" s="13"/>
      <c r="CA1745" s="13"/>
      <c r="CB1745" s="13"/>
      <c r="CC1745" s="13"/>
      <c r="CD1745" s="13"/>
      <c r="CE1745" s="13"/>
      <c r="CF1745" s="13"/>
      <c r="CG1745" s="13"/>
      <c r="CH1745" s="13"/>
      <c r="CI1745" s="13"/>
      <c r="CJ1745" s="13"/>
      <c r="CK1745" s="13"/>
      <c r="CL1745" s="13"/>
      <c r="CM1745" s="13"/>
      <c r="CN1745" s="13"/>
      <c r="CO1745" s="13"/>
      <c r="CP1745" s="13"/>
      <c r="CQ1745" s="13"/>
      <c r="CR1745" s="13"/>
      <c r="CS1745" s="13"/>
      <c r="CT1745" s="13"/>
      <c r="CU1745" s="13"/>
      <c r="CV1745" s="13"/>
      <c r="CW1745" s="13"/>
    </row>
    <row r="1746" spans="1:101" s="8" customFormat="1" ht="12.95">
      <c r="A1746" s="1"/>
      <c r="B1746" s="1"/>
      <c r="C1746" s="7"/>
      <c r="F1746" s="12"/>
      <c r="G1746" s="13"/>
      <c r="H1746" s="13"/>
      <c r="I1746" s="13"/>
      <c r="J1746" s="13"/>
      <c r="K1746" s="13"/>
      <c r="L1746" s="13"/>
      <c r="M1746" s="13"/>
      <c r="N1746" s="13"/>
      <c r="O1746" s="13"/>
      <c r="P1746" s="13"/>
      <c r="Q1746" s="13"/>
      <c r="R1746" s="13"/>
      <c r="S1746" s="13"/>
      <c r="T1746" s="13"/>
      <c r="U1746" s="13"/>
      <c r="V1746" s="13"/>
      <c r="W1746" s="13"/>
      <c r="X1746" s="13"/>
      <c r="Y1746" s="13"/>
      <c r="Z1746" s="13"/>
      <c r="AA1746" s="13"/>
      <c r="AB1746" s="13"/>
      <c r="AC1746" s="13"/>
      <c r="AD1746" s="13"/>
      <c r="AE1746" s="13"/>
      <c r="AF1746" s="13"/>
      <c r="AG1746" s="13"/>
      <c r="AH1746" s="13"/>
      <c r="AI1746" s="13"/>
      <c r="AJ1746" s="13"/>
      <c r="AK1746" s="13"/>
      <c r="AL1746" s="13"/>
      <c r="AM1746" s="13"/>
      <c r="AN1746" s="13"/>
      <c r="AO1746" s="13"/>
      <c r="AP1746" s="13"/>
      <c r="AQ1746" s="13"/>
      <c r="AR1746" s="13"/>
      <c r="AS1746" s="13"/>
      <c r="AT1746" s="13"/>
      <c r="AU1746" s="13"/>
      <c r="AV1746" s="13"/>
      <c r="AW1746" s="13"/>
      <c r="AX1746" s="13"/>
      <c r="AY1746" s="13"/>
      <c r="AZ1746" s="13"/>
      <c r="BA1746" s="13"/>
      <c r="BB1746" s="13"/>
      <c r="BC1746" s="13"/>
      <c r="BD1746" s="13"/>
      <c r="BE1746" s="13"/>
      <c r="BF1746" s="13"/>
      <c r="BG1746" s="13"/>
      <c r="BH1746" s="13"/>
      <c r="BI1746" s="13"/>
      <c r="BJ1746" s="13"/>
      <c r="BK1746" s="13"/>
      <c r="BL1746" s="13"/>
      <c r="BM1746" s="13"/>
      <c r="BN1746" s="13"/>
      <c r="BO1746" s="13"/>
      <c r="BP1746" s="13"/>
      <c r="BQ1746" s="13"/>
      <c r="BR1746" s="13"/>
      <c r="BS1746" s="13"/>
      <c r="BT1746" s="13"/>
      <c r="BU1746" s="13"/>
      <c r="BV1746" s="13"/>
      <c r="BW1746" s="13"/>
      <c r="BX1746" s="13"/>
      <c r="BY1746" s="13"/>
      <c r="BZ1746" s="13"/>
      <c r="CA1746" s="13"/>
      <c r="CB1746" s="13"/>
      <c r="CC1746" s="13"/>
      <c r="CD1746" s="13"/>
      <c r="CE1746" s="13"/>
      <c r="CF1746" s="13"/>
      <c r="CG1746" s="13"/>
      <c r="CH1746" s="13"/>
      <c r="CI1746" s="13"/>
      <c r="CJ1746" s="13"/>
      <c r="CK1746" s="13"/>
      <c r="CL1746" s="13"/>
      <c r="CM1746" s="13"/>
      <c r="CN1746" s="13"/>
      <c r="CO1746" s="13"/>
      <c r="CP1746" s="13"/>
      <c r="CQ1746" s="13"/>
      <c r="CR1746" s="13"/>
      <c r="CS1746" s="13"/>
      <c r="CT1746" s="13"/>
      <c r="CU1746" s="13"/>
      <c r="CV1746" s="13"/>
      <c r="CW1746" s="13"/>
    </row>
    <row r="1747" spans="1:101" s="8" customFormat="1" ht="12.95">
      <c r="A1747" s="1"/>
      <c r="B1747" s="1"/>
      <c r="C1747" s="7"/>
      <c r="F1747" s="12"/>
      <c r="G1747" s="13"/>
      <c r="H1747" s="13"/>
      <c r="I1747" s="13"/>
      <c r="J1747" s="13"/>
      <c r="K1747" s="13"/>
      <c r="L1747" s="13"/>
      <c r="M1747" s="13"/>
      <c r="N1747" s="13"/>
      <c r="O1747" s="13"/>
      <c r="P1747" s="13"/>
      <c r="Q1747" s="13"/>
      <c r="R1747" s="13"/>
      <c r="S1747" s="13"/>
      <c r="T1747" s="13"/>
      <c r="U1747" s="13"/>
      <c r="V1747" s="13"/>
      <c r="W1747" s="13"/>
      <c r="X1747" s="13"/>
      <c r="Y1747" s="13"/>
      <c r="Z1747" s="13"/>
      <c r="AA1747" s="13"/>
      <c r="AB1747" s="13"/>
      <c r="AC1747" s="13"/>
      <c r="AD1747" s="13"/>
      <c r="AE1747" s="13"/>
      <c r="AF1747" s="13"/>
      <c r="AG1747" s="13"/>
      <c r="AH1747" s="13"/>
      <c r="AI1747" s="13"/>
      <c r="AJ1747" s="13"/>
      <c r="AK1747" s="13"/>
      <c r="AL1747" s="13"/>
      <c r="AM1747" s="13"/>
      <c r="AN1747" s="13"/>
      <c r="AO1747" s="13"/>
      <c r="AP1747" s="13"/>
      <c r="AQ1747" s="13"/>
      <c r="AR1747" s="13"/>
      <c r="AS1747" s="13"/>
      <c r="AT1747" s="13"/>
      <c r="AU1747" s="13"/>
      <c r="AV1747" s="13"/>
      <c r="AW1747" s="13"/>
      <c r="AX1747" s="13"/>
      <c r="AY1747" s="13"/>
      <c r="AZ1747" s="13"/>
      <c r="BA1747" s="13"/>
      <c r="BB1747" s="13"/>
      <c r="BC1747" s="13"/>
      <c r="BD1747" s="13"/>
      <c r="BE1747" s="13"/>
      <c r="BF1747" s="13"/>
      <c r="BG1747" s="13"/>
      <c r="BH1747" s="13"/>
      <c r="BI1747" s="13"/>
      <c r="BJ1747" s="13"/>
      <c r="BK1747" s="13"/>
      <c r="BL1747" s="13"/>
      <c r="BM1747" s="13"/>
      <c r="BN1747" s="13"/>
      <c r="BO1747" s="13"/>
      <c r="BP1747" s="13"/>
      <c r="BQ1747" s="13"/>
      <c r="BR1747" s="13"/>
      <c r="BS1747" s="13"/>
      <c r="BT1747" s="13"/>
      <c r="BU1747" s="13"/>
      <c r="BV1747" s="13"/>
      <c r="BW1747" s="13"/>
      <c r="BX1747" s="13"/>
      <c r="BY1747" s="13"/>
      <c r="BZ1747" s="13"/>
      <c r="CA1747" s="13"/>
      <c r="CB1747" s="13"/>
      <c r="CC1747" s="13"/>
      <c r="CD1747" s="13"/>
      <c r="CE1747" s="13"/>
      <c r="CF1747" s="13"/>
      <c r="CG1747" s="13"/>
      <c r="CH1747" s="13"/>
      <c r="CI1747" s="13"/>
      <c r="CJ1747" s="13"/>
      <c r="CK1747" s="13"/>
      <c r="CL1747" s="13"/>
      <c r="CM1747" s="13"/>
      <c r="CN1747" s="13"/>
      <c r="CO1747" s="13"/>
      <c r="CP1747" s="13"/>
      <c r="CQ1747" s="13"/>
      <c r="CR1747" s="13"/>
      <c r="CS1747" s="13"/>
      <c r="CT1747" s="13"/>
      <c r="CU1747" s="13"/>
      <c r="CV1747" s="13"/>
      <c r="CW1747" s="13"/>
    </row>
    <row r="1748" spans="1:101" s="8" customFormat="1" ht="12.95">
      <c r="A1748" s="1"/>
      <c r="B1748" s="1"/>
      <c r="C1748" s="7"/>
      <c r="F1748" s="12"/>
      <c r="G1748" s="13"/>
      <c r="H1748" s="13"/>
      <c r="I1748" s="13"/>
      <c r="J1748" s="13"/>
      <c r="K1748" s="13"/>
      <c r="L1748" s="13"/>
      <c r="M1748" s="13"/>
      <c r="N1748" s="13"/>
      <c r="O1748" s="13"/>
      <c r="P1748" s="13"/>
      <c r="Q1748" s="13"/>
      <c r="R1748" s="13"/>
      <c r="S1748" s="13"/>
      <c r="T1748" s="13"/>
      <c r="U1748" s="13"/>
      <c r="V1748" s="13"/>
      <c r="W1748" s="13"/>
      <c r="X1748" s="13"/>
      <c r="Y1748" s="13"/>
      <c r="Z1748" s="13"/>
      <c r="AA1748" s="13"/>
      <c r="AB1748" s="13"/>
      <c r="AC1748" s="13"/>
      <c r="AD1748" s="13"/>
      <c r="AE1748" s="13"/>
      <c r="AF1748" s="13"/>
      <c r="AG1748" s="13"/>
      <c r="AH1748" s="13"/>
      <c r="AI1748" s="13"/>
      <c r="AJ1748" s="13"/>
      <c r="AK1748" s="13"/>
      <c r="AL1748" s="13"/>
      <c r="AM1748" s="13"/>
      <c r="AN1748" s="13"/>
      <c r="AO1748" s="13"/>
      <c r="AP1748" s="13"/>
      <c r="AQ1748" s="13"/>
      <c r="AR1748" s="13"/>
      <c r="AS1748" s="13"/>
      <c r="AT1748" s="13"/>
      <c r="AU1748" s="13"/>
      <c r="AV1748" s="13"/>
      <c r="AW1748" s="13"/>
      <c r="AX1748" s="13"/>
      <c r="AY1748" s="13"/>
      <c r="AZ1748" s="13"/>
      <c r="BA1748" s="13"/>
      <c r="BB1748" s="13"/>
      <c r="BC1748" s="13"/>
      <c r="BD1748" s="13"/>
      <c r="BE1748" s="13"/>
      <c r="BF1748" s="13"/>
      <c r="BG1748" s="13"/>
      <c r="BH1748" s="13"/>
      <c r="BI1748" s="13"/>
      <c r="BJ1748" s="13"/>
      <c r="BK1748" s="13"/>
      <c r="BL1748" s="13"/>
      <c r="BM1748" s="13"/>
      <c r="BN1748" s="13"/>
      <c r="BO1748" s="13"/>
      <c r="BP1748" s="13"/>
      <c r="BQ1748" s="13"/>
      <c r="BR1748" s="13"/>
      <c r="BS1748" s="13"/>
      <c r="BT1748" s="13"/>
      <c r="BU1748" s="13"/>
      <c r="BV1748" s="13"/>
      <c r="BW1748" s="13"/>
      <c r="BX1748" s="13"/>
      <c r="BY1748" s="13"/>
      <c r="BZ1748" s="13"/>
      <c r="CA1748" s="13"/>
      <c r="CB1748" s="13"/>
      <c r="CC1748" s="13"/>
      <c r="CD1748" s="13"/>
      <c r="CE1748" s="13"/>
      <c r="CF1748" s="13"/>
      <c r="CG1748" s="13"/>
      <c r="CH1748" s="13"/>
      <c r="CI1748" s="13"/>
      <c r="CJ1748" s="13"/>
      <c r="CK1748" s="13"/>
      <c r="CL1748" s="13"/>
      <c r="CM1748" s="13"/>
      <c r="CN1748" s="13"/>
      <c r="CO1748" s="13"/>
      <c r="CP1748" s="13"/>
      <c r="CQ1748" s="13"/>
      <c r="CR1748" s="13"/>
      <c r="CS1748" s="13"/>
      <c r="CT1748" s="13"/>
      <c r="CU1748" s="13"/>
      <c r="CV1748" s="13"/>
      <c r="CW1748" s="13"/>
    </row>
    <row r="1749" spans="1:101" s="8" customFormat="1" ht="12.95">
      <c r="A1749" s="1"/>
      <c r="B1749" s="1"/>
      <c r="C1749" s="7"/>
      <c r="F1749" s="12"/>
      <c r="G1749" s="13"/>
      <c r="H1749" s="13"/>
      <c r="I1749" s="13"/>
      <c r="J1749" s="13"/>
      <c r="K1749" s="13"/>
      <c r="L1749" s="13"/>
      <c r="M1749" s="13"/>
      <c r="N1749" s="13"/>
      <c r="O1749" s="13"/>
      <c r="P1749" s="13"/>
      <c r="Q1749" s="13"/>
      <c r="R1749" s="13"/>
      <c r="S1749" s="13"/>
      <c r="T1749" s="13"/>
      <c r="U1749" s="13"/>
      <c r="V1749" s="13"/>
      <c r="W1749" s="13"/>
      <c r="X1749" s="13"/>
      <c r="Y1749" s="13"/>
      <c r="Z1749" s="13"/>
      <c r="AA1749" s="13"/>
      <c r="AB1749" s="13"/>
      <c r="AC1749" s="13"/>
      <c r="AD1749" s="13"/>
      <c r="AE1749" s="13"/>
      <c r="AF1749" s="13"/>
      <c r="AG1749" s="13"/>
      <c r="AH1749" s="13"/>
      <c r="AI1749" s="13"/>
      <c r="AJ1749" s="13"/>
      <c r="AK1749" s="13"/>
      <c r="AL1749" s="13"/>
      <c r="AM1749" s="13"/>
      <c r="AN1749" s="13"/>
      <c r="AO1749" s="13"/>
      <c r="AP1749" s="13"/>
      <c r="AQ1749" s="13"/>
      <c r="AR1749" s="13"/>
      <c r="AS1749" s="13"/>
      <c r="AT1749" s="13"/>
      <c r="AU1749" s="13"/>
      <c r="AV1749" s="13"/>
      <c r="AW1749" s="13"/>
      <c r="AX1749" s="13"/>
      <c r="AY1749" s="13"/>
      <c r="AZ1749" s="13"/>
      <c r="BA1749" s="13"/>
      <c r="BB1749" s="13"/>
      <c r="BC1749" s="13"/>
      <c r="BD1749" s="13"/>
      <c r="BE1749" s="13"/>
      <c r="BF1749" s="13"/>
      <c r="BG1749" s="13"/>
      <c r="BH1749" s="13"/>
      <c r="BI1749" s="13"/>
      <c r="BJ1749" s="13"/>
      <c r="BK1749" s="13"/>
      <c r="BL1749" s="13"/>
      <c r="BM1749" s="13"/>
      <c r="BN1749" s="13"/>
      <c r="BO1749" s="13"/>
      <c r="BP1749" s="13"/>
      <c r="BQ1749" s="13"/>
      <c r="BR1749" s="13"/>
      <c r="BS1749" s="13"/>
      <c r="BT1749" s="13"/>
      <c r="BU1749" s="13"/>
      <c r="BV1749" s="13"/>
      <c r="BW1749" s="13"/>
      <c r="BX1749" s="13"/>
      <c r="BY1749" s="13"/>
      <c r="BZ1749" s="13"/>
      <c r="CA1749" s="13"/>
      <c r="CB1749" s="13"/>
      <c r="CC1749" s="13"/>
      <c r="CD1749" s="13"/>
      <c r="CE1749" s="13"/>
      <c r="CF1749" s="13"/>
      <c r="CG1749" s="13"/>
      <c r="CH1749" s="13"/>
      <c r="CI1749" s="13"/>
      <c r="CJ1749" s="13"/>
      <c r="CK1749" s="13"/>
      <c r="CL1749" s="13"/>
      <c r="CM1749" s="13"/>
      <c r="CN1749" s="13"/>
      <c r="CO1749" s="13"/>
      <c r="CP1749" s="13"/>
      <c r="CQ1749" s="13"/>
      <c r="CR1749" s="13"/>
      <c r="CS1749" s="13"/>
      <c r="CT1749" s="13"/>
      <c r="CU1749" s="13"/>
      <c r="CV1749" s="13"/>
      <c r="CW1749" s="13"/>
    </row>
    <row r="1750" spans="1:101" s="8" customFormat="1" ht="12.95">
      <c r="A1750" s="1"/>
      <c r="B1750" s="1"/>
      <c r="C1750" s="7"/>
      <c r="F1750" s="12"/>
      <c r="G1750" s="13"/>
      <c r="H1750" s="13"/>
      <c r="I1750" s="13"/>
      <c r="J1750" s="13"/>
      <c r="K1750" s="13"/>
      <c r="L1750" s="13"/>
      <c r="M1750" s="13"/>
      <c r="N1750" s="13"/>
      <c r="O1750" s="13"/>
      <c r="P1750" s="13"/>
      <c r="Q1750" s="13"/>
      <c r="R1750" s="13"/>
      <c r="S1750" s="13"/>
      <c r="T1750" s="13"/>
      <c r="U1750" s="13"/>
      <c r="V1750" s="13"/>
      <c r="W1750" s="13"/>
      <c r="X1750" s="13"/>
      <c r="Y1750" s="13"/>
      <c r="Z1750" s="13"/>
      <c r="AA1750" s="13"/>
      <c r="AB1750" s="13"/>
      <c r="AC1750" s="13"/>
      <c r="AD1750" s="13"/>
      <c r="AE1750" s="13"/>
      <c r="AF1750" s="13"/>
      <c r="AG1750" s="13"/>
      <c r="AH1750" s="13"/>
      <c r="AI1750" s="13"/>
      <c r="AJ1750" s="13"/>
      <c r="AK1750" s="13"/>
      <c r="AL1750" s="13"/>
      <c r="AM1750" s="13"/>
      <c r="AN1750" s="13"/>
      <c r="AO1750" s="13"/>
      <c r="AP1750" s="13"/>
      <c r="AQ1750" s="13"/>
      <c r="AR1750" s="13"/>
      <c r="AS1750" s="13"/>
      <c r="AT1750" s="13"/>
      <c r="AU1750" s="13"/>
      <c r="AV1750" s="13"/>
      <c r="AW1750" s="13"/>
      <c r="AX1750" s="13"/>
      <c r="AY1750" s="13"/>
      <c r="AZ1750" s="13"/>
      <c r="BA1750" s="13"/>
      <c r="BB1750" s="13"/>
      <c r="BC1750" s="13"/>
      <c r="BD1750" s="13"/>
      <c r="BE1750" s="13"/>
      <c r="BF1750" s="13"/>
      <c r="BG1750" s="13"/>
      <c r="BH1750" s="13"/>
      <c r="BI1750" s="13"/>
      <c r="BJ1750" s="13"/>
      <c r="BK1750" s="13"/>
      <c r="BL1750" s="13"/>
      <c r="BM1750" s="13"/>
      <c r="BN1750" s="13"/>
      <c r="BO1750" s="13"/>
      <c r="BP1750" s="13"/>
      <c r="BQ1750" s="13"/>
      <c r="BR1750" s="13"/>
      <c r="BS1750" s="13"/>
      <c r="BT1750" s="13"/>
      <c r="BU1750" s="13"/>
      <c r="BV1750" s="13"/>
      <c r="BW1750" s="13"/>
      <c r="BX1750" s="13"/>
      <c r="BY1750" s="13"/>
      <c r="BZ1750" s="13"/>
      <c r="CA1750" s="13"/>
      <c r="CB1750" s="13"/>
      <c r="CC1750" s="13"/>
      <c r="CD1750" s="13"/>
      <c r="CE1750" s="13"/>
      <c r="CF1750" s="13"/>
      <c r="CG1750" s="13"/>
      <c r="CH1750" s="13"/>
      <c r="CI1750" s="13"/>
      <c r="CJ1750" s="13"/>
      <c r="CK1750" s="13"/>
      <c r="CL1750" s="13"/>
      <c r="CM1750" s="13"/>
      <c r="CN1750" s="13"/>
      <c r="CO1750" s="13"/>
      <c r="CP1750" s="13"/>
      <c r="CQ1750" s="13"/>
      <c r="CR1750" s="13"/>
      <c r="CS1750" s="13"/>
      <c r="CT1750" s="13"/>
      <c r="CU1750" s="13"/>
      <c r="CV1750" s="13"/>
      <c r="CW1750" s="13"/>
    </row>
  </sheetData>
  <mergeCells count="11">
    <mergeCell ref="A1:F1"/>
    <mergeCell ref="A3:F3"/>
    <mergeCell ref="A5:F5"/>
    <mergeCell ref="E40:F40"/>
    <mergeCell ref="A9:A10"/>
    <mergeCell ref="B9:B10"/>
    <mergeCell ref="C9:C10"/>
    <mergeCell ref="D9:D10"/>
    <mergeCell ref="E9:F9"/>
    <mergeCell ref="A14:F14"/>
    <mergeCell ref="A12:F12"/>
  </mergeCells>
  <printOptions horizontalCentered="1"/>
  <pageMargins left="0.70866141732283472" right="0.70866141732283472" top="0.74803149606299213" bottom="0.74803149606299213" header="0.31496062992125984" footer="0.31496062992125984"/>
  <pageSetup paperSize="9" scale="52" orientation="portrait" r:id="rId1"/>
  <headerFooter>
    <oddFooter>&amp;L&amp;"Times New Roman,Normal"&amp;10Projet de réhabilitation du Centre Culturel Ngoma à Kisangani&amp;R&amp;"Times New Roman,Normal"&amp;10&amp;P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9B6AFABC839B48A3E6F728B9285FC0" ma:contentTypeVersion="27" ma:contentTypeDescription="Create a new document." ma:contentTypeScope="" ma:versionID="3b99756aec2abc7560620e822960ea14">
  <xsd:schema xmlns:xsd="http://www.w3.org/2001/XMLSchema" xmlns:xs="http://www.w3.org/2001/XMLSchema" xmlns:p="http://schemas.microsoft.com/office/2006/metadata/properties" xmlns:ns2="2988a375-6014-4440-b0c3-4b78d779195e" xmlns:ns3="a7726663-edd4-44b0-b096-004a72f6092b" targetNamespace="http://schemas.microsoft.com/office/2006/metadata/properties" ma:root="true" ma:fieldsID="5fcd353fd144fe9b3ac0e726f829799d" ns2:_="" ns3:_="">
    <xsd:import namespace="2988a375-6014-4440-b0c3-4b78d779195e"/>
    <xsd:import namespace="a7726663-edd4-44b0-b096-004a72f6092b"/>
    <xsd:element name="properties">
      <xsd:complexType>
        <xsd:sequence>
          <xsd:element name="documentManagement">
            <xsd:complexType>
              <xsd:all>
                <xsd:element ref="ns2:MediaServiceMetadata" minOccurs="0"/>
                <xsd:element ref="ns2:MediaServiceFastMetadata" minOccurs="0"/>
                <xsd:element ref="ns2:Province" minOccurs="0"/>
                <xsd:element ref="ns2:Intervention" minOccurs="0"/>
                <xsd:element ref="ns2:MediaServiceAutoTag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BEMOE" minOccurs="0"/>
                <xsd:element ref="ns2:Etat" minOccurs="0"/>
                <xsd:element ref="ns2:Volet" minOccurs="0"/>
                <xsd:element ref="ns2:MediaServiceObjectDetectorVersions" minOccurs="0"/>
                <xsd:element ref="ns2:MediaServiceSearchProperties" minOccurs="0"/>
                <xsd:element ref="ns2:Dossier" minOccurs="0"/>
                <xsd:element ref="ns2:Projet" minOccurs="0"/>
                <xsd:element ref="ns2:responsableInfra" minOccurs="0"/>
                <xsd:element ref="ns2:RespInfra" minOccurs="0"/>
                <xsd:element ref="ns2:th_x00e8_m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88a375-6014-4440-b0c3-4b78d77919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Province" ma:index="10" nillable="true" ma:displayName="Province" ma:format="Dropdown" ma:internalName="Province">
      <xsd:simpleType>
        <xsd:union memberTypes="dms:Text">
          <xsd:simpleType>
            <xsd:restriction base="dms:Choice">
              <xsd:enumeration value="KorLom"/>
              <xsd:enumeration value="Kinshasa"/>
              <xsd:enumeration value="Tshopo"/>
              <xsd:enumeration value="HautKatanga-Lualaba"/>
              <xsd:enumeration value="SU/Mongala"/>
              <xsd:enumeration value="RCA"/>
              <xsd:enumeration value="Sud-Kivu"/>
            </xsd:restriction>
          </xsd:simpleType>
        </xsd:union>
      </xsd:simpleType>
    </xsd:element>
    <xsd:element name="Intervention" ma:index="11" nillable="true" ma:displayName="Intervention" ma:format="Dropdown" ma:internalName="Intervention">
      <xsd:simpleType>
        <xsd:restriction base="dms:Choice">
          <xsd:enumeration value="CovidStJo_COD2000211"/>
          <xsd:enumeration value="DEVRURII_CAF1900511"/>
          <xsd:enumeration value="EDUKAT_RDC1216911"/>
          <xsd:enumeration value="EDUKOR_RDC1217211"/>
          <xsd:enumeration value="EDUMOSU_RDC1217511"/>
          <xsd:enumeration value="EDUT_RDC1217911"/>
          <xsd:enumeration value="PIREDDMong_RDC182081T"/>
          <xsd:enumeration value="PRODAKOR_RDC1217111"/>
          <xsd:enumeration value="PRODAT_RDC1217711"/>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BEMOE" ma:index="24" nillable="true" ma:displayName="BE MOE" ma:format="Dropdown" ma:internalName="BEMOE">
      <xsd:simpleType>
        <xsd:union memberTypes="dms:Text">
          <xsd:simpleType>
            <xsd:restriction base="dms:Choice">
              <xsd:enumeration value="SGI"/>
              <xsd:enumeration value="ARTER"/>
              <xsd:enumeration value="SHER"/>
              <xsd:enumeration value="GINGER"/>
              <xsd:enumeration value="SOGEC"/>
              <xsd:enumeration value="interne"/>
            </xsd:restriction>
          </xsd:simpleType>
        </xsd:union>
      </xsd:simpleType>
    </xsd:element>
    <xsd:element name="Etat" ma:index="25" nillable="true" ma:displayName="Etat" ma:format="Dropdown" ma:internalName="Etat">
      <xsd:simpleType>
        <xsd:restriction base="dms:Choice">
          <xsd:enumeration value="annulé"/>
          <xsd:enumeration value="100_identification"/>
          <xsd:enumeration value="200_MP études"/>
          <xsd:enumeration value="300_études"/>
          <xsd:enumeration value="400_Permis_Surveillance"/>
          <xsd:enumeration value="500_MP travaux"/>
          <xsd:enumeration value="600_travaux"/>
          <xsd:enumeration value="700_Terminé"/>
        </xsd:restriction>
      </xsd:simpleType>
    </xsd:element>
    <xsd:element name="Volet" ma:index="26" nillable="true" ma:displayName="Volet" ma:format="Dropdown" ma:internalName="Volet">
      <xsd:simpleType>
        <xsd:union memberTypes="dms:Text">
          <xsd:simpleType>
            <xsd:restriction base="dms:Choice">
              <xsd:enumeration value="FEE"/>
              <xsd:enumeration value="EduBase"/>
              <xsd:enumeration value="Santé"/>
              <xsd:enumeration value="AGRI"/>
              <xsd:enumeration value="REP"/>
              <xsd:enumeration value="JCC"/>
              <xsd:enumeration value="SECU"/>
              <xsd:enumeration value="GIFT"/>
              <xsd:enumeration value="APPINST"/>
            </xsd:restriction>
          </xsd:simpleType>
        </xsd:unio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Dossier" ma:index="29" nillable="true" ma:displayName="Dossier" ma:format="Dropdown" ma:internalName="Dossier">
      <xsd:simpleType>
        <xsd:restriction base="dms:Text">
          <xsd:maxLength value="255"/>
        </xsd:restriction>
      </xsd:simpleType>
    </xsd:element>
    <xsd:element name="Projet" ma:index="30" nillable="true" ma:displayName="Projet" ma:format="Dropdown" ma:internalName="Projet">
      <xsd:simpleType>
        <xsd:restriction base="dms:Text">
          <xsd:maxLength value="255"/>
        </xsd:restriction>
      </xsd:simpleType>
    </xsd:element>
    <xsd:element name="responsableInfra" ma:index="31" nillable="true" ma:displayName="responsable Infra" ma:format="Dropdown" ma:list="UserInfo" ma:SharePointGroup="0" ma:internalName="responsableInfra">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spInfra" ma:index="32" nillable="true" ma:displayName="Resp Infra" ma:format="Dropdown" ma:list="UserInfo" ma:SharePointGroup="0" ma:internalName="RespInfra">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h_x00e8_me" ma:index="33" nillable="true" ma:displayName="thème" ma:format="Dropdown" ma:internalName="th_x00e8_me">
      <xsd:simpleType>
        <xsd:union memberTypes="dms:Text">
          <xsd:simpleType>
            <xsd:restriction base="dms:Choice">
              <xsd:enumeration value="materiaux"/>
              <xsd:enumeration value="technique"/>
              <xsd:enumeration value="guide"/>
            </xsd:restriction>
          </xsd:simpleType>
        </xsd:union>
      </xsd:simpleType>
    </xsd:element>
    <xsd:element name="MediaServiceBillingMetadata" ma:index="3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726663-edd4-44b0-b096-004a72f6092b"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e7c8723-040a-4328-8ec7-d94f50cc9a90}" ma:internalName="TaxCatchAll" ma:showField="CatchAllData" ma:web="a7726663-edd4-44b0-b096-004a72f6092b">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7726663-edd4-44b0-b096-004a72f6092b" xsi:nil="true"/>
    <Province xmlns="2988a375-6014-4440-b0c3-4b78d779195e" xsi:nil="true"/>
    <Intervention xmlns="2988a375-6014-4440-b0c3-4b78d779195e" xsi:nil="true"/>
    <Etat xmlns="2988a375-6014-4440-b0c3-4b78d779195e" xsi:nil="true"/>
    <Dossier xmlns="2988a375-6014-4440-b0c3-4b78d779195e" xsi:nil="true"/>
    <Projet xmlns="2988a375-6014-4440-b0c3-4b78d779195e" xsi:nil="true"/>
    <Volet xmlns="2988a375-6014-4440-b0c3-4b78d779195e" xsi:nil="true"/>
    <th_x00e8_me xmlns="2988a375-6014-4440-b0c3-4b78d779195e" xsi:nil="true"/>
    <lcf76f155ced4ddcb4097134ff3c332f xmlns="2988a375-6014-4440-b0c3-4b78d779195e">
      <Terms xmlns="http://schemas.microsoft.com/office/infopath/2007/PartnerControls"/>
    </lcf76f155ced4ddcb4097134ff3c332f>
    <RespInfra xmlns="2988a375-6014-4440-b0c3-4b78d779195e">
      <UserInfo>
        <DisplayName/>
        <AccountId xsi:nil="true"/>
        <AccountType/>
      </UserInfo>
    </RespInfra>
    <BEMOE xmlns="2988a375-6014-4440-b0c3-4b78d779195e" xsi:nil="true"/>
    <responsableInfra xmlns="2988a375-6014-4440-b0c3-4b78d779195e">
      <UserInfo>
        <DisplayName/>
        <AccountId xsi:nil="true"/>
        <AccountType/>
      </UserInfo>
    </responsableInfra>
  </documentManagement>
</p:properties>
</file>

<file path=customXml/itemProps1.xml><?xml version="1.0" encoding="utf-8"?>
<ds:datastoreItem xmlns:ds="http://schemas.openxmlformats.org/officeDocument/2006/customXml" ds:itemID="{10C6111B-9562-4617-969E-472DC4E87A61}"/>
</file>

<file path=customXml/itemProps2.xml><?xml version="1.0" encoding="utf-8"?>
<ds:datastoreItem xmlns:ds="http://schemas.openxmlformats.org/officeDocument/2006/customXml" ds:itemID="{7F30FB69-A4EC-47CF-A23D-0D7B85B8C10D}"/>
</file>

<file path=customXml/itemProps3.xml><?xml version="1.0" encoding="utf-8"?>
<ds:datastoreItem xmlns:ds="http://schemas.openxmlformats.org/officeDocument/2006/customXml" ds:itemID="{20AC7E4F-20FC-4B16-B257-C30A016A7C8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Utilisateur Windows</dc:creator>
  <cp:keywords/>
  <dc:description/>
  <cp:lastModifiedBy/>
  <cp:revision/>
  <dcterms:created xsi:type="dcterms:W3CDTF">2023-08-27T14:30:44Z</dcterms:created>
  <dcterms:modified xsi:type="dcterms:W3CDTF">2026-07-08T18:09:45Z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0x010100309B6AFABC839B48A3E6F728B9285FC0</vt:lpwstr>
  </property>
  <property fmtid="{D5CDD505-2E9C-101B-9397-08002B2CF9AE}" pid="3" name="MediaServiceImageTags">
    <vt:lpwstr/>
  </property>
</Properties>
</file>