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nabelbe-my.sharepoint.com/personal/evariste_sibomana_enabel_be/Documents/Desktop/PROJECTS/RWA2000111-KWIHAZA/RWA20001–10071-Fish Post-Harvest Facilities/"/>
    </mc:Choice>
  </mc:AlternateContent>
  <xr:revisionPtr revIDLastSave="180" documentId="8_{B4020BAB-31B9-4321-A9E8-45E68B7589E3}" xr6:coauthVersionLast="47" xr6:coauthVersionMax="47" xr10:uidLastSave="{A6384F66-14EC-43EF-B529-1AF812BC60E7}"/>
  <bookViews>
    <workbookView xWindow="-110" yWindow="-110" windowWidth="19420" windowHeight="11500" xr2:uid="{00000000-000D-0000-FFFF-FFFF00000000}"/>
  </bookViews>
  <sheets>
    <sheet name="NYAMASHEKE"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9" i="5" l="1"/>
  <c r="F35" i="5"/>
  <c r="D197" i="5" l="1"/>
  <c r="F187" i="5"/>
  <c r="D180" i="5"/>
  <c r="F181" i="5"/>
  <c r="D174" i="5"/>
  <c r="D173" i="5"/>
  <c r="F175" i="5" s="1"/>
  <c r="D169" i="5"/>
  <c r="D168" i="5"/>
  <c r="D167" i="5"/>
  <c r="D166" i="5"/>
  <c r="D165" i="5"/>
  <c r="D164" i="5"/>
  <c r="D163" i="5"/>
  <c r="D162" i="5"/>
  <c r="F170" i="5" s="1"/>
  <c r="F144" i="5"/>
  <c r="F157" i="5" s="1"/>
  <c r="D114" i="5"/>
  <c r="D112" i="5"/>
  <c r="D111" i="5"/>
  <c r="F115" i="5" s="1"/>
  <c r="D107" i="5"/>
  <c r="D106" i="5"/>
  <c r="F108" i="5" s="1"/>
  <c r="D102" i="5"/>
  <c r="D101" i="5"/>
  <c r="D100" i="5"/>
  <c r="D99" i="5"/>
  <c r="D95" i="5"/>
  <c r="D94" i="5"/>
  <c r="D93" i="5"/>
  <c r="D92" i="5"/>
  <c r="D91" i="5"/>
  <c r="D79" i="5"/>
  <c r="D77" i="5"/>
  <c r="D76" i="5"/>
  <c r="D72" i="5"/>
  <c r="D71" i="5"/>
  <c r="F73" i="5" s="1"/>
  <c r="D67" i="5"/>
  <c r="D66" i="5"/>
  <c r="D65" i="5"/>
  <c r="D64" i="5"/>
  <c r="F68" i="5" s="1"/>
  <c r="D60" i="5"/>
  <c r="D59" i="5"/>
  <c r="D58" i="5"/>
  <c r="D57" i="5"/>
  <c r="D56" i="5"/>
  <c r="D43" i="5"/>
  <c r="F45" i="5" s="1"/>
  <c r="D39" i="5"/>
  <c r="D38" i="5"/>
  <c r="F40" i="5" s="1"/>
  <c r="D34" i="5"/>
  <c r="D33" i="5"/>
  <c r="D32" i="5"/>
  <c r="D31" i="5"/>
  <c r="D30" i="5"/>
  <c r="D26" i="5"/>
  <c r="D25" i="5"/>
  <c r="D24" i="5"/>
  <c r="F27" i="5" s="1"/>
  <c r="D13" i="5"/>
  <c r="D12" i="5"/>
  <c r="D11" i="5"/>
  <c r="D10" i="5"/>
  <c r="D9" i="5"/>
  <c r="D8" i="5"/>
  <c r="F193" i="5" l="1"/>
  <c r="F194" i="5" s="1"/>
  <c r="F96" i="5"/>
  <c r="F50" i="5"/>
  <c r="F14" i="5"/>
  <c r="F80" i="5"/>
  <c r="F121" i="5"/>
  <c r="F61" i="5"/>
  <c r="F141" i="5"/>
  <c r="F103" i="5"/>
  <c r="F86" i="5"/>
  <c r="F21" i="5"/>
  <c r="F87" i="5" l="1"/>
  <c r="F158" i="5"/>
  <c r="F51" i="5"/>
  <c r="F20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tc={38A436FA-4E35-4C96-8BBB-CFD323D20252}</author>
  </authors>
  <commentList>
    <comment ref="A142" authorId="0" shapeId="0" xr:uid="{38A436FA-4E35-4C96-8BBB-CFD323D20252}">
      <text>
        <t>[Threaded comment]
Your version of Excel allows you to read this threaded comment; however, any edits to it will get removed if the file is opened in a newer version of Excel. Learn more: https://go.microsoft.com/fwlink/?linkid=870924
Comment:
    No need for one site!!! Keep what is above</t>
      </text>
    </comment>
  </commentList>
</comments>
</file>

<file path=xl/sharedStrings.xml><?xml version="1.0" encoding="utf-8"?>
<sst xmlns="http://schemas.openxmlformats.org/spreadsheetml/2006/main" count="540" uniqueCount="235">
  <si>
    <t>A. SITE WORKS &amp; FOUNDATIONS</t>
  </si>
  <si>
    <t>ITEM</t>
  </si>
  <si>
    <t>Description</t>
  </si>
  <si>
    <t>Unit</t>
  </si>
  <si>
    <t>Qty</t>
  </si>
  <si>
    <t>Rate</t>
  </si>
  <si>
    <t>Amount</t>
  </si>
  <si>
    <t>A1</t>
  </si>
  <si>
    <t>Clear site of vegetation, bushes, debris and unsuitable materials; level the ground to required formation levels and set out the works in accordance with drawings and to the approval of the Engineer</t>
  </si>
  <si>
    <t>Item</t>
  </si>
  <si>
    <t>A2</t>
  </si>
  <si>
    <t>Excavate for pad foundations to the required dimensions (0.9 × 0.9 × 0.7 m) in any type of soil, including trimming sides, keeping excavations free of water, and disposing of surplus material as directed by the Engineer.</t>
  </si>
  <si>
    <t>m³</t>
  </si>
  <si>
    <t>A3</t>
  </si>
  <si>
    <t>Excavate foundation trenches to the required width and depth (0.60*0.60 m in any type of soil, including trimming sides, maintaining stable trench sides, and disposing of surplus excavated material as directed by the Engineer</t>
  </si>
  <si>
    <t>m3</t>
  </si>
  <si>
    <t>A4</t>
  </si>
  <si>
    <t>Provide and place reinforced concrete in column footings C25 including mixing, placing, compaction and curing, complete as shown on the structural drawings and as approved by the Engineer.</t>
  </si>
  <si>
    <t>A5</t>
  </si>
  <si>
    <t>Provide and construct stone masonry in foundation using approved stones laid in cement mortar ( 1:4), including dressing, bedding, jointing and curing, complete as shown on the drawings and to the approval of the Engineer</t>
  </si>
  <si>
    <t>A6</t>
  </si>
  <si>
    <t>Provide and apply cement sand screed ( 1:2) on top of foundation to the required thickness 5 thickness, including surface preparation, leveling, finishing and curing, complete as directed by the Engineer.</t>
  </si>
  <si>
    <t>m2</t>
  </si>
  <si>
    <t>A7</t>
  </si>
  <si>
    <t>Provide backfilling around and inside  foundations with approved excavated material compacted  in layers not exceeding 200 mm thick each , including watering and mechanical compaction to the required level, complete as directed by the Engineer.</t>
  </si>
  <si>
    <t xml:space="preserve">B. STRUCTURAL FRAME </t>
  </si>
  <si>
    <t>B1</t>
  </si>
  <si>
    <t>Supply and install main structural arches using galvanized iron (GI) pipes Ø75 mm, including cutting, bending, welding, fixing, and all necessary fittings, complete as shown on drawings and approved by the Engineer.</t>
  </si>
  <si>
    <t>m</t>
  </si>
  <si>
    <t>B2</t>
  </si>
  <si>
    <t>Supply and installation of steel square hollow columns 80×80×3 mm – including cutting, welding, surface preparation, priming, and painting, fixed as per structural drawings and engineer’s approval.</t>
  </si>
  <si>
    <t>B3</t>
  </si>
  <si>
    <t>Supply and installation of steel square hollow section (SHS) purlins 40×40×2 mm – including cutting, welding/bolting, surface preparation, priming, and painting, installed as per structural drawings and engineer’s approval.</t>
  </si>
  <si>
    <t>B4</t>
  </si>
  <si>
    <t>Supply and installation of steel round pipe wind bracing Ø32 mm – including cutting, welding/bolting, surface preparation, priming, and painting, fixed as per structural drawings and engineer’s approval.</t>
  </si>
  <si>
    <t>C. FLOOR SLAB</t>
  </si>
  <si>
    <t>C1</t>
  </si>
  <si>
    <t>Hardcore filling with approved crushed stone/rubble, laid in layers not exceeding 200 mm, and thoroughly compacted to a firm, level base</t>
  </si>
  <si>
    <t>C2</t>
  </si>
  <si>
    <t>Supply and lay a high-quality polyethylene damp proof membrane with a minimum thickness of 500 microns (0.5 mm).</t>
  </si>
  <si>
    <t>m²</t>
  </si>
  <si>
    <t>C3</t>
  </si>
  <si>
    <t>Plain concrete 100 mm thick ( 1:3 )with smooth cement screed finish, properly sloped for drainage, over prepared base</t>
  </si>
  <si>
    <t>D. WALL SYSTEM</t>
  </si>
  <si>
    <t>D1</t>
  </si>
  <si>
    <t>Lower wall 0–1 m high with insect-proof mesh and roll-up UV-treated plastic curtains, including all fixing accessories</t>
  </si>
  <si>
    <t>D2</t>
  </si>
  <si>
    <t>Upper wall covered with UV-treated polyethylene sheet (200 microns), including fixing to frame</t>
  </si>
  <si>
    <t>D3</t>
  </si>
  <si>
    <t>Natural ventilation openings fitted with corrosion-resistant wiremesh, including all fixing accessories</t>
  </si>
  <si>
    <t>D4</t>
  </si>
  <si>
    <t>UV-stabilized, corrosion-resistant material ( PVC ).Supply and install 0.7 m wide continuous ridge vent along roof ridge, including all fixing accessories</t>
  </si>
  <si>
    <t>D5</t>
  </si>
  <si>
    <t>UV-stabilized, corrosion-resistant material (, PVC)Roof ventilation chimneys installed at every 10 m spacing along the roof, including flashing and fixing accessories</t>
  </si>
  <si>
    <t>E. ROOF SYSTEM</t>
  </si>
  <si>
    <t>E1</t>
  </si>
  <si>
    <t>E2</t>
  </si>
  <si>
    <t>Supply, fabricate and install metallic gutter 150*150*1.5 mm including supports and brackets, cutting, bending, welding, fixing, priming (anti-rust), painting (2 coats enamel paint), joint sealing with waterproof sealant, outlet connections, and all accessories complete in place as per drawings</t>
  </si>
  <si>
    <t>F. DRYING RACKS &amp; TRAYS</t>
  </si>
  <si>
    <t>F1</t>
  </si>
  <si>
    <t>Supply and install food-grade plastic drying racks ( 1*0.8*0.6 m)with supports in epoxy painted metallic tube 60*40*2mm toped with angle corner 30*30 mm as per specifications</t>
  </si>
  <si>
    <t>sqm</t>
  </si>
  <si>
    <t>F2</t>
  </si>
  <si>
    <t>Rack installation and alignment</t>
  </si>
  <si>
    <t>G. DOORS &amp; HYGIENE</t>
  </si>
  <si>
    <t>G1</t>
  </si>
  <si>
    <t>Supply, fabricate and install fly-proof access door size 1200 × 2400 *2mm  , comprising galvanized steel  frame, insect-proof mesh (stainless steel or fiberglass), reinforced hinged door system, locking mechanism, rubber seals, anti-rust + paint finishes  treatment, and all fixing accessories (Accessories included:
Heavy-duty hinges
Locking system (padlockable latch or handle lock)
Door stopper
Rubber sealing strips for airtight closurecomplete in place</t>
  </si>
  <si>
    <t>No.</t>
  </si>
  <si>
    <t>G2</t>
  </si>
  <si>
    <t>Supply and construct footbath(Shallow rectangular concrete basin (typically 1.0–1.5 m long × 0.6–1.0 m wide × 0.10–0.15 m deep) at entrance including reinforced concrete base (waterproofed), brick  containment structure, internal waterproof lining (cement plaster with waterproof additive or epoxy coating), steel or removable grill cover for foot cleaning, drainage outlet connection, and all necessary finishing works complete in place</t>
  </si>
  <si>
    <t>Total Cost for fish dryer</t>
  </si>
  <si>
    <t>LANDING ROOM</t>
  </si>
  <si>
    <t>Excavation for foundation trenches to required depths, widths, lines and levels in all types of soil, including setting out, trimming, dewatering, temporary supports, stockpiling of approved excavated material, disposal of surplus material, and keeping excavations free from water, complete as per drawings and engineer’s instructions.</t>
  </si>
  <si>
    <t>Rubble stones masonry foundation jointed with cement mortar mixed at 1:4,  0.3m  wide 0.5m deep starting from reduced level, visible faces should be carefully mounted with exposed masonry including rejointing with cement mortar.  with a crushing strength of 7.5 N/mm²</t>
  </si>
  <si>
    <t>Supply and lay 50 mm thick plain concrete blinding in C15/20 mix, including preparation of subgrade, compaction, mixing, placing, leveling, tamping, and curing complete in place</t>
  </si>
  <si>
    <t>Supply, fabricate and install 200×200 mm reinforced concrete ground beam in C20/25 concrete, reinforced with 4Ø12 mm high yield steel bars and Ø8 mm stirrups at 150 mm centers, including formwork, binding wire, spacers, casting, compaction, curing, and all accessories complete as per structural drawings and engineer’s instructions.</t>
  </si>
  <si>
    <t>Backfilling around foundations, ground floor and trenches with approved excavated material, laid in layers not exceeding 200 mm thick, watered and compacted to required density, including leveling, dressing, and disposal of unsuitable materials, complete as per specifications and engineer’s instructions.</t>
  </si>
  <si>
    <t>B. FLOOR SLAB</t>
  </si>
  <si>
    <t>Supply, place and compact 200 mm thick hardcore filling using approved hard stone material, laid in layers, watered and compacted to the required density, including leveling and dressing complete as per specifications and engineer’s instructions.</t>
  </si>
  <si>
    <t>Supply and install 500 micron damp proof membrane (DPM) under floor slab, including laying with minimum 150 mm overlaps, sealing joints, cutting, fitting, and all necessary accessories complete as per specifications and engineer’s instructions.</t>
  </si>
  <si>
    <t>Supply, place and cast 100 mm thick Plain concrete floor slab in C25/30 concrete, including preparation of base, placing, compaction, finishing to smooth surface, curing, joints where necessary, and all materials and labor complete as per drawings and engineer’s instructions.</t>
  </si>
  <si>
    <t>Supply and apply cement-sand screed finish (1:3 mix) to concrete floor surface, laid to required thickness, smooth trowelled finish and sloped to drains where required, including surface preparation, leveling, curing, and all materials and labor complete as per drawings and engineer’s instructions.</t>
  </si>
  <si>
    <t>C. WALL SYSTEM</t>
  </si>
  <si>
    <t>Supply and construct 200 mm thick burnt clay brick masonry wall in cement mortar (1:4 or as specified), including soaking of bricks, laying, bonding, raking joints, scaffolding, curing, and all materials, labor, and accessories complete as per drawings and engineer’s instructions.</t>
  </si>
  <si>
    <t>Supply and carry out wall pointing to brick masonry using cement mortar (1:3), including raking out joints to required depth, cleaning, filling, finishing in flush or recessed profile as specified, curing, scaffolding, and all materials and labor complete as per drawings and engineer’s instructions.</t>
  </si>
  <si>
    <t>D. ROOF SYSTEM</t>
  </si>
  <si>
    <t>Supply, treat (anti-termite and preservative treatment) and install eucalyptus timber roof trusses including all necessary connections, bolts, brackets, plates, bracing, hangers, lifting, fixing, and accessories required for complete installation as per structural drawings and engineer’s instructions.</t>
  </si>
  <si>
    <t>Supply and install corrugated galvanized iron roofing sheets (28 gauge) fixed on timber roof structure, including ridge caps, side laps, overlaps, screws with rubber washers, hook bolts, flashing, sealing, cutting, and all necessary accessories for complete installation as per drawings and engineer’s instructions.</t>
  </si>
  <si>
    <t>Supply, fabricate and install metallic roof gutter 150×120×1.5 mm including brackets, supports, joints, sealants, end caps, outlets/downpipes connections, fixing accessories, cutting and fitting complete as per drawings and engineer’s instructions.</t>
  </si>
  <si>
    <t>Supply and install PVC ceiling boards (colour to be selected by the client) including suspension framework, perimeter trims, fixing accessories, hangers, screws, cutting, fitting, and all necessary materials and labor for complete installation as per drawings and engineer’s instructions.</t>
  </si>
  <si>
    <t>E. DOORS &amp; WINDOWS</t>
  </si>
  <si>
    <t>Supply, fabricate and install glazed metallic door size 2500 × 2400 × 1.5mm, including 60*40*2mm steel frame,1.5mm thick metallic sheet,  glazing (glass panels 6mm), 3 hinges, locks, handles, weather seals, anchorage, welding, finishing, painting/anti-rust treatment, and all accessories complete as per drawings and engineer’s instructions.</t>
  </si>
  <si>
    <t>Supply, fabricate and install glazed metallic door size 900 × 2400*1.5 mm, including 60*40*2 mm steel frame, glazing (glass panels 6mm), 3 hinges, locks, handles, weather seals, anchorage, welding, finishing, painting/anti-rust treatment, and all accessories complete as per drawings and engineer’s instructions.</t>
  </si>
  <si>
    <t>E3</t>
  </si>
  <si>
    <t>Supply, fabricate and install glazed metallic window size 1000 × 1500 mm including 60*40*1.5 mm steel frame , clear tempered glass (6 mm), hinges or sliding system, locking system, rubber seals, sealant, anti-rust treatment* finish paint and all fixing accessories complete in place</t>
  </si>
  <si>
    <t>Total for LANDING ROOM</t>
  </si>
  <si>
    <t>HOLDING &amp; WASHING ROOM</t>
  </si>
  <si>
    <t>Supply, formwork, place, and cast reinforced concrete ground beam in C20/25 including all materials, mixing, placing, vibrating, curing, and reinforcement steel: 4Ø12 main bars with Ø8 stirrups @150 mm c/c, including cutting, bending, tying, spacers, formwork, and all accessories complete in place</t>
  </si>
  <si>
    <t>Supply (if required), placing, spreading in layers, watering, and mechanical/manual compaction at 95% OPM of approved backfill material around foundations, ground beams, or within plinth including removal of debris, leveling, and achieving required compaction density complete in place</t>
  </si>
  <si>
    <t>Supply, spread, lay and compact 200 mm thick hardcore filling (crushed stone or approved hardcore material) including trimming, levelling, watering, compaction in layers, and all necessary preparation works complete in place</t>
  </si>
  <si>
    <t>Supply and lay 500 micron thick polythene damp proof membrane (DPM) under concrete slabs including surface preparation, overlap (minimum 150 mm), sealing of joints with approved tape, cutting, fitting around penetrations, and all necessary accessories complete in place</t>
  </si>
  <si>
    <t>supply, place, finish and cure 100 mm thick plain  concrete slab in C25/30 including surface preparation, formwork (if required), placing on DPM, compaction, leveling, finishing (steel trowel finish or broom finish as specified), curing, and all necessary materials and accessories complete in place</t>
  </si>
  <si>
    <t>Supply, lay and finish cement sand screed (1:3 mix or as specified) to smooth surface including surface preparation, bonding to concrete slab, laying to required falls/slopes for drainage, steel trowel finishing, curing, and all materials and accessories complete in place</t>
  </si>
  <si>
    <t>Supply and construct burnt brick masonry wall 200 mm thick and 1.0 m high including burnt clay bricks, cement-sand mortar (1:4 or as specified), soaking of bricks, laying in stretcher bond, leveling, plumb, raking joints, curing, and all materials and accessories complete in place</t>
  </si>
  <si>
    <t>Supply and carry out wall pointing to burnt brick masonry including raking out joints to required depth, cleaning surfaces, preparing cement-sand mortar (1:3 or as specified), filling and compacting joints, finishing (flush/concave/struck pointing as directed), curing, and all labor and materials complete in place</t>
  </si>
  <si>
    <t xml:space="preserve"> supply and install metalics roof trusses using tubes 60*40*1.5 mm for trusees  and 40*40*1.5 mm for purlins with all accessories </t>
  </si>
  <si>
    <t>Supply and install corrugated iron roofing sheets (28 gauge) including cutting, laying, overlaps, fixing to purlins, and all accessories for fixation such as self-drilling screws with rubber washers, ridge caps, hook bolts (where required), sealants, and labor complete in place as per drawings</t>
  </si>
  <si>
    <t>Supply, fabricate and install metallic box gutter size 150 × 150 × 1.5 mm including mild steel sheet fabrication, cutting, bending, welding, support brackets/hangers, anti-rust treatment, painting, joint sealing, outlets connection, and all accessories complete in place as per drawings</t>
  </si>
  <si>
    <t>Supply and install PVC ceiling panels including ceiling framework (timber ), PVC panels, cornices, suspension/fastening accessories, nails/screws, trims, cutting, fitting, alignment, and all labor and materials complete in place as per drawings</t>
  </si>
  <si>
    <t>Supply, fabricate and install glazed metallic door size 1200 × 2400 mm including 60*40*mm steel frame ( 1.5 mm thickness), clear tempered 6mm glass panels, reinforced hinged door leaf, locking system, rubber seals, anti-rust treatment, welding, painting, and all fixing accessories complete in place</t>
  </si>
  <si>
    <t>Supply, fabricate and install front store metallic window size 1500 × 2400 mm including 60*40mm  mild steel frame ( 1.5 mm thickness), 2mm thick plane sheet ,security bars or grillwork (as required), fixed or sliding glazed panels (where specified), anti-rust treatment, welding, painting, and all fixing accessories complete in place</t>
  </si>
  <si>
    <t>Supply, fabricate and install glazed metallic window size 2500 × 2400 mm including 60*40mm mild steel frame (1.5 mm thickness), clear tempered glass panels (6 mm), steel reinforcement members, opening system (sliding or casement as specified), rubber seals, anti-rust treatment, welding, painting, and all fixing accessories complete in place</t>
  </si>
  <si>
    <t>F. PLUMBING WORK</t>
  </si>
  <si>
    <t>F</t>
  </si>
  <si>
    <t>Construction and installation of washing station as per approved drawings, including reinforced concrete base and slabs (C20/25 or as specified), brick masonry walls, waterproof plastering and finishing with 40*40 cm tiles, drainage channels and outlets, water supply piping connections, sink/washing basins (concrete as specified), floor slope formation for drainage, sealing, fittings, and all necessary materials, labor, and accessories complete in place</t>
  </si>
  <si>
    <t>Excavation for foundation trenches</t>
  </si>
  <si>
    <t>Plain concrete blinding (50 mm thick) C15/20</t>
  </si>
  <si>
    <t>F3</t>
  </si>
  <si>
    <t>Reinforced concrete foundation strip C25/30</t>
  </si>
  <si>
    <t>F4</t>
  </si>
  <si>
    <t>200 mm thick, 800mm height  brick masonry support walls in cement mortar ( mix ratio 1:3) for (Number of basins: 2
Basin size: 6.0 m × 1.0 m × 0.40 m
Total basin length: 12 m
Total taps: 12 Nos. (6 per basin)</t>
  </si>
  <si>
    <t>F5</t>
  </si>
  <si>
    <t>Reinforced concrete basin bases and side walls C25/30</t>
  </si>
  <si>
    <t>F6</t>
  </si>
  <si>
    <t>Waterproof cement-sand render to internal basin surfaces (20 mm thick) ( mix ratio 1:3)</t>
  </si>
  <si>
    <t>F7</t>
  </si>
  <si>
    <t>Ceramic wall/floor tiles 40×40 cm including adhesive and grouting</t>
  </si>
  <si>
    <t>F8</t>
  </si>
  <si>
    <t>25 mm PVC main water supply pipe</t>
  </si>
  <si>
    <t>F9</t>
  </si>
  <si>
    <t>20 mm PVC branch pipes to taps</t>
  </si>
  <si>
    <t>F10</t>
  </si>
  <si>
    <t>Bib taps complete with fittings</t>
  </si>
  <si>
    <t>F11</t>
  </si>
  <si>
    <t>25 mm gate valve</t>
  </si>
  <si>
    <t>F12</t>
  </si>
  <si>
    <t>50 mm PVC  PN 10 waste pipe</t>
  </si>
  <si>
    <t>F13</t>
  </si>
  <si>
    <t>Drainage outlets complete with gratings</t>
  </si>
  <si>
    <t>F14</t>
  </si>
  <si>
    <t>Supply, obtain approvals, and carry out water connection to WASAC network including application fees (where applicable), excavation for pipe trenching, supply and laying of HDPE/PVC service pipe, fittings, valves, water meter chamber construction, connection to main line, testing, backfilling, reinstatement of surfaces, and all materials, labor, and accessories complete in place</t>
  </si>
  <si>
    <t>F15</t>
  </si>
  <si>
    <t>Supply and install 3/4" (DN20) PPR pipe including fittings and accessories such as elbows, tees, sockets, reducers, valves where required, pipe supports/clamps, cutting, welding (heat fusion), testing for leakage, and all materials and labor complete in place</t>
  </si>
  <si>
    <t>F20</t>
  </si>
  <si>
    <t>Excavation, construction and filling of soakaway trench/pit for rainwater overflow (10 m length) and washing station waste water including excavation in all soil types, disposal of surplus soil,1m top lining (where required),100mm thick RCC slab cover  filling with graded hardcore stones, geotextile membrane (if specified), inlet connection from drainage system, compaction, and all labor and materials complete in place</t>
  </si>
  <si>
    <t>G.ELECTRICAL (  WASHING; LANDING and Toilet block)</t>
  </si>
  <si>
    <t>G</t>
  </si>
  <si>
    <t>Supply, installation, testing, and commissioning of complete internal electrical installation works including insulated copper cabling, lighting points, switches, socket outlets, conduits, fittings, and all necessary accessories required for a fully functional electrical system.(All cables shall be PVC insulated copper conductors complying with IEC standards.
Electrical accessories shall be of approved quality and suitable for 230V AC power supply.
Installation shall be concealed or surface mounted as indicated on drawings or directed by the Engineer.
All conduits and fittings shall be rigid heavy-duty PVC unless otherwise specified.
Lighting fixtures shall be securely fixed and properly aligned.
Socket outlets and switches shall be installed at approved heights and locations.</t>
  </si>
  <si>
    <t>Supply, installation, testing, and commissioning of complete electrical connection works to the Rwanda Energy Group (REG) power network, including all necessary materials, labor, equipment, approvals, and accessories required for a fully operational electrical system.</t>
  </si>
  <si>
    <t>Supply, delivery, installation, testing and commissioning of 12-Way Single Phase Distribution Board complete with enclosure, busbar, neutral and earth bars, circuit breakers, and all necessary accessories.</t>
  </si>
  <si>
    <t>G3</t>
  </si>
  <si>
    <t xml:space="preserve">Cabling of Lights with Semi rigid VOB 1 point 5 mm2 PVC Insulated Copper wires 100m  </t>
  </si>
  <si>
    <t>rlx</t>
  </si>
  <si>
    <t>G4</t>
  </si>
  <si>
    <t xml:space="preserve">Cabling of socket outlets with Semi rigid VOB 2 point 5 mm2 PVC Insulated Copper wires 100m  </t>
  </si>
  <si>
    <t>G5</t>
  </si>
  <si>
    <t>4x16mm2  0 point 4 1Kv  XLPE Insulated Copper Cable from EUCL utlity line to feeder pillar</t>
  </si>
  <si>
    <t>G6</t>
  </si>
  <si>
    <t>Supply, install, test and commission 2 × 2.5 mm² PVC insulated copper cable from Consumer Unit to Distribution Board (DB), including conduits, terminations, connectors, fixing accessories, and all associated works complete.</t>
  </si>
  <si>
    <t>G7</t>
  </si>
  <si>
    <t xml:space="preserve">Galvanized iron flush mounted one gang back box plus flush mounted two gangs two  ways screw fixed switch  16A  250V </t>
  </si>
  <si>
    <t>pc</t>
  </si>
  <si>
    <t>G8</t>
  </si>
  <si>
    <t>Squared PVC flush mounted 1 gang back box plus 1 module prise simple screw fixed Euro DIN type socket outlet French standard round pins 250V 16A 1P plus PE Complete with child safe shutter for child protection</t>
  </si>
  <si>
    <t>G9</t>
  </si>
  <si>
    <t>High Quality LED lamp IP20 SocketE27 12W  1140 lm  _x000D_
LED Bulb Lamp 220V AC</t>
  </si>
  <si>
    <t>G10</t>
  </si>
  <si>
    <t>Waterproof wall mounted bulkhead light complete outdoor light fitting  light source LED bulb light 15W 1100lm 4000K</t>
  </si>
  <si>
    <t>G11</t>
  </si>
  <si>
    <t>Supply and install heavy-duty PVC conduit for  cable protection, complete with fittings, bends, couplers, draw wire, excavation, bedding, backfilling, warning tape, and all ancillary works required for a complete installation."</t>
  </si>
  <si>
    <t>G12</t>
  </si>
  <si>
    <t>Lightning protection system with 30m protection radius as prevectron3 level 3 TS10  2 meter height must above the roof with Copper Tape 25x3mm as down conductor Max resistance 2 ohms Inspetion chamber inclusive</t>
  </si>
  <si>
    <t>Total for  HOLDING&amp; WASHING  ROOM</t>
  </si>
  <si>
    <t>OUTDOOR TOILET</t>
  </si>
  <si>
    <t>Excavation in all types of soil for foundation trenches to required widths and depths as per drawings, including setting out, trimming sides, bottom leveling, dewatering where necessary, disposal of surplus excavated material within site or to approved dumping area, and all labor and incidental works complete in place</t>
  </si>
  <si>
    <t>Excavation for toilet pit,1.5m*2m,  15 m depth, including trimming sides, maintaining safe excavation slopes, dewatering where necessary, and disposal of surplus excavated material to an approved location.</t>
  </si>
  <si>
    <t>Rubble stones masonry foundation jointed with cement mortar mixed at 1:4,  0.4m  wide 0.4m deep including masonry works for a 1m top of toilet pit  starting from reduced level, visible faces should be carefully mounted with exposed masonry including rejointing with cement mortar.  with a crushing strength of 7.5 N/mm²</t>
  </si>
  <si>
    <t>Supply, mix, place and finish 50 mm thick plain concrete blinding in C15/20 including trimming and leveling of excavation base, compaction of formation, placing, leveling, tamping, curing, and all labor and materials complete in place</t>
  </si>
  <si>
    <t>Reinforced concrete cover slab C25 over pit, 150 mm thick, including formwork, reinforcement, casting and curing, complete</t>
  </si>
  <si>
    <t>plain concrete floor slab c25, 100 mm thick, including reinforcement, compaction, casting, finishing and curing, complete</t>
  </si>
  <si>
    <t>Supply (if required), placing in layers, spreading, watering, and compaction 95%OPM of approved backfill material around foundations, trenches, ground beams,floor, and plinths including removal of debris, leveling to required formation levels, and achieving specified compaction density complete in place</t>
  </si>
  <si>
    <t>B. WALL SYSTEM</t>
  </si>
  <si>
    <t>Supply and construct burnt brick masonry wall 200 mm thick and 1.0 m high including well-burnt clay bricks, cement-sand mortar (1:4 or as specified), soaking of bricks, laying in stretcher bond, leveling, plumb control, raking and filling joints, curing, scaffolding (low height), and all materials and labor complete in place</t>
  </si>
  <si>
    <t>Raking out joints of existing or newly built burnt brick masonry to required depth, cleaning surfaces, and filling joints with cement-sand mortar (1:3 or as specified), including finishing (flush/concave/struck pointing), curing, scaffolding, and all materials and labor complete in place</t>
  </si>
  <si>
    <t>C. ROOF SYSTEM</t>
  </si>
  <si>
    <t>Supply and install treated timber roof structure comprising wall plates, rafters, purlins, tie beams, bracing, bolts and nails, complete</t>
  </si>
  <si>
    <t>Supply and install corrugated iron roofing sheets (28 gauge) including laps, cutting, fixing to purlins, and all accessories for fixation such as self-drilling screws with rubber washers, ridge caps, sealants, hook bolts where required, and labor complete in place as per drawings</t>
  </si>
  <si>
    <t>Supply, fabricate and install metallic roof gutter size 150 × 150 × 1.5 mm including mild steel sheet fabrication, cutting, bending, welding, brackets/support hangers, anti-rust treatment, painting, joint sealing, outlet connections, and all accessories for complete installation as per drawings</t>
  </si>
  <si>
    <t>D. DOORS &amp; WINDOWS</t>
  </si>
  <si>
    <t>Supply and install steel door complete with steel frame, hinges, lockset, handles, bolts, painting and all accessories, complete(Door size: 900 mm × 2100 mm (or as specified)
Mild steel frame 60 × 50 mm
Steel plate thickness: 1.5 mm
Three heavy-duty hinges
Lockset and handles
Internal and external tower bolts
Anti-rust primer and paint finish</t>
  </si>
  <si>
    <t>Supply and install 100 mm diameter uPVC PN 6 vent pipe complete with fly screen, brackets, fittings and all accessories, complete</t>
  </si>
  <si>
    <t>Provide and install ventilation openings in concrete block complete with insect-proof wire mesh, frames and all accessories(Opening size: 150 mm × 300 mm or as shown on drawings)</t>
  </si>
  <si>
    <t>E.PLUMBING WORK</t>
  </si>
  <si>
    <t>Supply and install ceramic wash-hand basin complete with pillar tap, waste fitting, bottle trap, water supply and drainage connections</t>
  </si>
  <si>
    <t>Supply and install vitreous china squat toilet pan complete with trap and all accessories</t>
  </si>
  <si>
    <t>Supply and install 3/4" (DN20) PPR pipe including fittings and accessories such as elbows, tees, couplers, reducers, valves where required, pipe clamps/supports, cutting, heat fusion welding, pressure testing, commissioning, and all labor and materials complete in place as per drawings</t>
  </si>
  <si>
    <t>Total for  OUT DOOR TOILET</t>
  </si>
  <si>
    <t>RAINWATER COLLECTION</t>
  </si>
  <si>
    <t xml:space="preserve">Supply and fix  water  down pipe with all accesories </t>
  </si>
  <si>
    <t>R1</t>
  </si>
  <si>
    <t>Supply and install 110 mm diameter PVC pipe PN6 including all fittings and accessories such as sockets, bends, tees, reducers, couplings, rubber rings (where applicable), pipe bedding, alignment, jointing, testing, and all labor and materials complete in place as per drawings</t>
  </si>
  <si>
    <t>LM</t>
  </si>
  <si>
    <t>R2</t>
  </si>
  <si>
    <t>Supply and install 5 m³ plastic water tank including elevated masonry support base (stone masonry finish with smooth plaster), inlet and outlet connections, 3/4" evacuation pipe with valve, Tap with valve, overflow pipe, fittings, sealing, tank cover, pipe supports, and all accessories complete in place including installation and testing as per drawings</t>
  </si>
  <si>
    <t>Pcs</t>
  </si>
  <si>
    <t>TOTAL  COST FOR THE POST HAVERST FACILITY</t>
  </si>
  <si>
    <t>Unit price</t>
  </si>
  <si>
    <t>Total Price</t>
  </si>
  <si>
    <t>Sub Total A- SITE WORKS &amp; FOUNDATIONS</t>
  </si>
  <si>
    <t xml:space="preserve">Subtotal B - STRUCTURAL FRAME </t>
  </si>
  <si>
    <t>Sub Total C - FLOOR SLAB</t>
  </si>
  <si>
    <t>Sub-Total D -  WALL SYSTEM</t>
  </si>
  <si>
    <t>Sub-Total E - ROOF SYSTEM</t>
  </si>
  <si>
    <t>Subtotal F - DRYING RACKS &amp; TRAYS</t>
  </si>
  <si>
    <t>Subtotal G - DOORS &amp; HYGIENE</t>
  </si>
  <si>
    <t>Sub total A - SITE WORKS &amp; FOUNDATIONS</t>
  </si>
  <si>
    <t>Sub Total A - SITE WORKS &amp; FOUNDATIONS</t>
  </si>
  <si>
    <t>Sub - Total A - SITE WORKS &amp; FOUNDATIONS</t>
  </si>
  <si>
    <t>Subtotal B - FLOOR SLAB</t>
  </si>
  <si>
    <t>Subtotal C - WALL SYSTEM</t>
  </si>
  <si>
    <t>Subtotal D - ROOF SYSTEM</t>
  </si>
  <si>
    <t>Subtotal E - DOORS &amp; WINDOWS</t>
  </si>
  <si>
    <t>Subtotal F - PLUMBING WORK</t>
  </si>
  <si>
    <t>Subtotal D  - ROOF SYSTEM</t>
  </si>
  <si>
    <t>Subtotal C- WALL SYSTEM</t>
  </si>
  <si>
    <t>Subtotal B  - FLOOR SLAB</t>
  </si>
  <si>
    <t>Sub total G - ELECTRICAL (  WASHING; LANDING and Toilet block)</t>
  </si>
  <si>
    <t>Subtotal B - WALL SYSTEM</t>
  </si>
  <si>
    <t>Subtotal C - ROOF SYSTEM</t>
  </si>
  <si>
    <t>Sub Total D - DOORS &amp; WINDOWS</t>
  </si>
  <si>
    <t>Sub Total E - PLUMBING WORK</t>
  </si>
  <si>
    <t>R</t>
  </si>
  <si>
    <t>Sub- Total for  RAIN WATER COLLECTION</t>
  </si>
  <si>
    <t>BILL OF QUANTITIES AND COST ESTIMATE FOR  NYAMASHEKE POST HARVEST FACILITIES</t>
  </si>
  <si>
    <t xml:space="preserve">FISH DRYER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</si>
</sst>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_);_(* \(#,##0.0\);_(* &quot;-&quot;??_);_(@_)"/>
  </numFmts>
  <fonts count="11" x14ac:knownFonts="1">
    <font>
      <sz val="11"/>
      <color theme="1"/>
      <name val="Aptos Narrow"/>
      <family val="2"/>
      <scheme val="minor"/>
    </font>
    <font>
      <sz val="11"/>
      <color theme="1"/>
      <name val="Aptos Narrow"/>
      <family val="2"/>
      <scheme val="minor"/>
    </font>
    <font>
      <b/>
      <sz val="12"/>
      <color theme="1"/>
      <name val="Times New Roman"/>
      <family val="1"/>
    </font>
    <font>
      <sz val="12"/>
      <color theme="1"/>
      <name val="Times New Roman"/>
      <family val="1"/>
    </font>
    <font>
      <sz val="11"/>
      <color theme="1"/>
      <name val="Times New Roman"/>
      <family val="1"/>
    </font>
    <font>
      <sz val="10"/>
      <name val="Arial"/>
      <family val="2"/>
    </font>
    <font>
      <b/>
      <sz val="11"/>
      <color theme="1"/>
      <name val="Times New Roman"/>
      <family val="1"/>
    </font>
    <font>
      <b/>
      <sz val="10"/>
      <color theme="1"/>
      <name val="Times New Roman"/>
      <family val="1"/>
    </font>
    <font>
      <sz val="10"/>
      <color theme="1"/>
      <name val="Times New Roman"/>
      <family val="1"/>
    </font>
    <font>
      <b/>
      <u/>
      <sz val="12"/>
      <color theme="1"/>
      <name val="Times New Roman"/>
      <family val="1"/>
    </font>
    <font>
      <sz val="8"/>
      <name val="Aptos Narrow"/>
      <family val="2"/>
      <scheme val="minor"/>
    </font>
  </fonts>
  <fills count="6">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43" fontId="5" fillId="0" borderId="0" applyFont="0" applyFill="0" applyBorder="0" applyAlignment="0" applyProtection="0"/>
  </cellStyleXfs>
  <cellXfs count="70">
    <xf numFmtId="0" fontId="0" fillId="0" borderId="0" xfId="0"/>
    <xf numFmtId="0" fontId="2" fillId="0" borderId="0" xfId="0" applyFont="1"/>
    <xf numFmtId="0" fontId="3" fillId="0" borderId="0" xfId="0" applyFont="1"/>
    <xf numFmtId="0" fontId="2" fillId="0" borderId="2" xfId="0" applyFont="1" applyBorder="1"/>
    <xf numFmtId="49" fontId="2" fillId="0" borderId="2" xfId="0" applyNumberFormat="1" applyFont="1" applyBorder="1" applyAlignment="1">
      <alignment horizontal="center" wrapText="1"/>
    </xf>
    <xf numFmtId="0" fontId="3" fillId="0" borderId="2" xfId="0" applyFont="1" applyBorder="1" applyAlignment="1">
      <alignment vertical="center" wrapText="1"/>
    </xf>
    <xf numFmtId="164" fontId="3" fillId="0" borderId="2" xfId="1" applyNumberFormat="1" applyFont="1" applyBorder="1" applyAlignment="1">
      <alignment vertical="center" wrapText="1"/>
    </xf>
    <xf numFmtId="0" fontId="3" fillId="2" borderId="2" xfId="0" applyFont="1" applyFill="1" applyBorder="1"/>
    <xf numFmtId="0" fontId="2" fillId="2" borderId="2" xfId="0" applyFont="1" applyFill="1" applyBorder="1" applyAlignment="1">
      <alignment wrapText="1"/>
    </xf>
    <xf numFmtId="164" fontId="2" fillId="2" borderId="2" xfId="1" applyNumberFormat="1" applyFont="1" applyFill="1" applyBorder="1"/>
    <xf numFmtId="0" fontId="2" fillId="0" borderId="2" xfId="0" applyFont="1" applyBorder="1" applyAlignment="1">
      <alignment vertical="center" wrapText="1"/>
    </xf>
    <xf numFmtId="0" fontId="2" fillId="2" borderId="2" xfId="0" applyFont="1" applyFill="1" applyBorder="1" applyAlignment="1">
      <alignment vertical="center" wrapText="1"/>
    </xf>
    <xf numFmtId="0" fontId="3" fillId="2" borderId="2" xfId="0" applyFont="1" applyFill="1" applyBorder="1" applyAlignment="1">
      <alignment vertical="center" wrapText="1"/>
    </xf>
    <xf numFmtId="164" fontId="2" fillId="2" borderId="2" xfId="1" applyNumberFormat="1" applyFont="1" applyFill="1" applyBorder="1" applyAlignment="1">
      <alignment vertical="center" wrapText="1"/>
    </xf>
    <xf numFmtId="3" fontId="3" fillId="0" borderId="2" xfId="0" applyNumberFormat="1" applyFont="1" applyBorder="1" applyAlignment="1">
      <alignment vertical="center" wrapText="1"/>
    </xf>
    <xf numFmtId="3" fontId="2" fillId="2" borderId="2" xfId="0" applyNumberFormat="1" applyFont="1" applyFill="1" applyBorder="1" applyAlignment="1">
      <alignment vertical="center" wrapText="1"/>
    </xf>
    <xf numFmtId="0" fontId="3" fillId="3" borderId="2" xfId="0" applyFont="1" applyFill="1" applyBorder="1" applyAlignment="1">
      <alignment vertical="center" wrapText="1"/>
    </xf>
    <xf numFmtId="3" fontId="3" fillId="3" borderId="2" xfId="0" applyNumberFormat="1" applyFont="1" applyFill="1" applyBorder="1" applyAlignment="1">
      <alignment vertical="center" wrapText="1"/>
    </xf>
    <xf numFmtId="164" fontId="2" fillId="2" borderId="2" xfId="0" applyNumberFormat="1" applyFont="1" applyFill="1" applyBorder="1" applyAlignment="1">
      <alignment vertical="center" wrapText="1"/>
    </xf>
    <xf numFmtId="0" fontId="3" fillId="0" borderId="2" xfId="0" applyFont="1" applyBorder="1" applyAlignment="1">
      <alignment horizontal="center"/>
    </xf>
    <xf numFmtId="0" fontId="3" fillId="0" borderId="2" xfId="0" applyFont="1" applyBorder="1" applyAlignment="1">
      <alignment horizontal="center" vertical="center" wrapText="1"/>
    </xf>
    <xf numFmtId="164" fontId="2" fillId="4" borderId="2" xfId="1" applyNumberFormat="1" applyFont="1" applyFill="1" applyBorder="1"/>
    <xf numFmtId="0" fontId="2" fillId="4" borderId="2" xfId="0" applyFont="1" applyFill="1" applyBorder="1" applyAlignment="1">
      <alignment vertical="center" wrapText="1"/>
    </xf>
    <xf numFmtId="0" fontId="3" fillId="4" borderId="2" xfId="0" applyFont="1" applyFill="1" applyBorder="1" applyAlignment="1">
      <alignment vertical="center" wrapText="1"/>
    </xf>
    <xf numFmtId="164" fontId="2" fillId="4" borderId="2" xfId="1" applyNumberFormat="1" applyFont="1" applyFill="1" applyBorder="1" applyAlignment="1">
      <alignment vertical="center" wrapText="1"/>
    </xf>
    <xf numFmtId="0" fontId="4" fillId="0" borderId="2" xfId="0" applyFont="1" applyBorder="1" applyAlignment="1">
      <alignment vertical="center" wrapText="1"/>
    </xf>
    <xf numFmtId="0" fontId="4" fillId="0" borderId="0" xfId="0" applyFont="1"/>
    <xf numFmtId="164" fontId="3" fillId="0" borderId="0" xfId="1" applyNumberFormat="1" applyFont="1"/>
    <xf numFmtId="164" fontId="2" fillId="0" borderId="2" xfId="1" applyNumberFormat="1" applyFont="1" applyBorder="1"/>
    <xf numFmtId="164" fontId="3" fillId="2" borderId="2" xfId="1" applyNumberFormat="1" applyFont="1" applyFill="1" applyBorder="1"/>
    <xf numFmtId="164" fontId="2" fillId="0" borderId="2" xfId="1" applyNumberFormat="1" applyFont="1" applyBorder="1" applyAlignment="1">
      <alignment vertical="center" wrapText="1"/>
    </xf>
    <xf numFmtId="164" fontId="3" fillId="2" borderId="2" xfId="1" applyNumberFormat="1" applyFont="1" applyFill="1" applyBorder="1" applyAlignment="1">
      <alignment vertical="center" wrapText="1"/>
    </xf>
    <xf numFmtId="164" fontId="3" fillId="3" borderId="2" xfId="1" applyNumberFormat="1" applyFont="1" applyFill="1" applyBorder="1" applyAlignment="1">
      <alignment vertical="center" wrapText="1"/>
    </xf>
    <xf numFmtId="164" fontId="3" fillId="4" borderId="2" xfId="1" applyNumberFormat="1" applyFont="1" applyFill="1" applyBorder="1" applyAlignment="1">
      <alignment vertical="center" wrapText="1"/>
    </xf>
    <xf numFmtId="164" fontId="4" fillId="0" borderId="0" xfId="1" applyNumberFormat="1" applyFont="1"/>
    <xf numFmtId="165" fontId="3" fillId="0" borderId="2" xfId="1" applyNumberFormat="1" applyFont="1" applyBorder="1" applyAlignment="1">
      <alignment vertical="center" wrapText="1"/>
    </xf>
    <xf numFmtId="164" fontId="2" fillId="0" borderId="2" xfId="1" applyNumberFormat="1" applyFont="1" applyFill="1" applyBorder="1" applyAlignment="1">
      <alignment vertical="center" wrapText="1"/>
    </xf>
    <xf numFmtId="0" fontId="2" fillId="4" borderId="2" xfId="0" applyFont="1" applyFill="1" applyBorder="1"/>
    <xf numFmtId="49" fontId="2" fillId="0" borderId="4" xfId="0" applyNumberFormat="1" applyFont="1" applyBorder="1" applyAlignment="1">
      <alignment horizontal="center" wrapText="1"/>
    </xf>
    <xf numFmtId="0" fontId="2" fillId="0" borderId="3" xfId="0" applyFont="1" applyBorder="1"/>
    <xf numFmtId="164" fontId="2" fillId="0" borderId="3" xfId="1" applyNumberFormat="1" applyFont="1" applyBorder="1"/>
    <xf numFmtId="164" fontId="2" fillId="4" borderId="2" xfId="0" applyNumberFormat="1" applyFont="1" applyFill="1" applyBorder="1"/>
    <xf numFmtId="0" fontId="3" fillId="5" borderId="2" xfId="0" applyFont="1" applyFill="1" applyBorder="1" applyAlignment="1">
      <alignment vertical="center" wrapText="1"/>
    </xf>
    <xf numFmtId="164" fontId="3" fillId="5" borderId="2" xfId="1" applyNumberFormat="1" applyFont="1" applyFill="1" applyBorder="1" applyAlignment="1">
      <alignment vertical="center" wrapText="1"/>
    </xf>
    <xf numFmtId="164" fontId="2" fillId="5" borderId="2" xfId="1" applyNumberFormat="1" applyFont="1" applyFill="1" applyBorder="1" applyAlignment="1">
      <alignment vertical="center" wrapText="1"/>
    </xf>
    <xf numFmtId="0" fontId="8" fillId="0" borderId="2" xfId="0" applyFont="1" applyBorder="1" applyAlignment="1">
      <alignment horizontal="center"/>
    </xf>
    <xf numFmtId="0" fontId="6" fillId="4" borderId="2" xfId="0" applyFont="1" applyFill="1" applyBorder="1"/>
    <xf numFmtId="0" fontId="3" fillId="0" borderId="2" xfId="2" applyFont="1" applyBorder="1" applyAlignment="1">
      <alignment wrapText="1"/>
    </xf>
    <xf numFmtId="0" fontId="3" fillId="0" borderId="2" xfId="2" applyFont="1" applyBorder="1" applyAlignment="1">
      <alignment horizontal="center" vertical="center"/>
    </xf>
    <xf numFmtId="164" fontId="3" fillId="0" borderId="2" xfId="3" applyNumberFormat="1" applyFont="1" applyFill="1" applyBorder="1" applyAlignment="1">
      <alignment horizontal="right" vertical="center" wrapText="1"/>
    </xf>
    <xf numFmtId="164" fontId="0" fillId="0" borderId="0" xfId="0" applyNumberFormat="1"/>
    <xf numFmtId="0" fontId="3" fillId="0" borderId="5" xfId="0" applyFont="1" applyBorder="1" applyAlignment="1">
      <alignment vertical="center" wrapText="1"/>
    </xf>
    <xf numFmtId="164" fontId="3" fillId="0" borderId="2" xfId="0" applyNumberFormat="1" applyFont="1" applyBorder="1" applyAlignment="1">
      <alignment vertical="center" wrapText="1"/>
    </xf>
    <xf numFmtId="0" fontId="0" fillId="3" borderId="0" xfId="0" applyFill="1"/>
    <xf numFmtId="43" fontId="0" fillId="0" borderId="0" xfId="0" applyNumberFormat="1"/>
    <xf numFmtId="164" fontId="2" fillId="3" borderId="0" xfId="0" applyNumberFormat="1" applyFont="1" applyFill="1"/>
    <xf numFmtId="0" fontId="2" fillId="0" borderId="2" xfId="0" applyFont="1" applyBorder="1" applyAlignment="1">
      <alignment horizontal="center"/>
    </xf>
    <xf numFmtId="0" fontId="2" fillId="0" borderId="1" xfId="0" applyFont="1" applyBorder="1" applyAlignment="1">
      <alignment horizontal="center"/>
    </xf>
    <xf numFmtId="0" fontId="6" fillId="0" borderId="2" xfId="0" applyFont="1" applyBorder="1" applyAlignment="1">
      <alignment horizont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0" borderId="2" xfId="0" applyFont="1" applyBorder="1" applyAlignment="1">
      <alignment horizontal="center"/>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7" fillId="4" borderId="2" xfId="0" applyFont="1" applyFill="1" applyBorder="1" applyAlignment="1">
      <alignment horizontal="center"/>
    </xf>
    <xf numFmtId="0" fontId="9" fillId="0" borderId="2" xfId="2" applyFont="1" applyBorder="1" applyAlignment="1">
      <alignment horizontal="center"/>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xf>
  </cellXfs>
  <cellStyles count="4">
    <cellStyle name="Comma" xfId="1" builtinId="3"/>
    <cellStyle name="Comma 16 2" xfId="3" xr:uid="{B006A051-62E6-4361-A109-92AB8FD884B2}"/>
    <cellStyle name="Normal" xfId="0" builtinId="0"/>
    <cellStyle name="Normal 12 2 2 2" xfId="2" xr:uid="{55D43634-AA26-4420-9CB5-96FE394933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HAVUGIMANA, Ladislas" id="{C6F35993-4E18-47D4-89EF-EFEE9152B9C4}" userId="S::ladislas.havugimana@enabel.be::4d5699ef-7ed3-4c1f-8334-4add8641dde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42" dT="2026-06-02T14:29:16.02" personId="{C6F35993-4E18-47D4-89EF-EFEE9152B9C4}" id="{38A436FA-4E35-4C96-8BBB-CFD323D20252}">
    <text>No need for one site!!! Keep what is above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D0BA-F550-4FF0-8DFB-0FEDA48BE5E9}">
  <dimension ref="A1:I204"/>
  <sheetViews>
    <sheetView tabSelected="1" topLeftCell="A140" workbookViewId="0">
      <selection activeCell="A142" sqref="A142:F142"/>
    </sheetView>
  </sheetViews>
  <sheetFormatPr defaultRowHeight="14.5" x14ac:dyDescent="0.35"/>
  <cols>
    <col min="1" max="1" width="6.54296875" style="26" customWidth="1"/>
    <col min="2" max="2" width="56.54296875" style="26" customWidth="1"/>
    <col min="3" max="3" width="9.1796875" style="26" customWidth="1"/>
    <col min="4" max="4" width="13.453125" style="26" customWidth="1"/>
    <col min="5" max="5" width="17.453125" style="34" customWidth="1"/>
    <col min="6" max="6" width="20.453125" style="26" customWidth="1"/>
    <col min="7" max="7" width="17" customWidth="1"/>
    <col min="8" max="9" width="8.81640625" style="26"/>
  </cols>
  <sheetData>
    <row r="1" spans="1:6" ht="15.5" x14ac:dyDescent="0.35">
      <c r="A1" s="1" t="s">
        <v>233</v>
      </c>
      <c r="B1" s="2"/>
      <c r="C1" s="2"/>
      <c r="D1" s="2"/>
      <c r="E1" s="27"/>
      <c r="F1" s="2"/>
    </row>
    <row r="2" spans="1:6" ht="15.5" x14ac:dyDescent="0.35">
      <c r="A2" s="1"/>
      <c r="B2" s="2"/>
      <c r="C2" s="2"/>
      <c r="D2" s="2"/>
      <c r="E2" s="27"/>
      <c r="F2" s="2"/>
    </row>
    <row r="3" spans="1:6" ht="15.5" x14ac:dyDescent="0.35">
      <c r="A3" s="68" t="s">
        <v>234</v>
      </c>
      <c r="B3" s="68"/>
      <c r="C3" s="68"/>
      <c r="D3" s="68"/>
      <c r="E3" s="68"/>
      <c r="F3" s="68"/>
    </row>
    <row r="4" spans="1:6" ht="8.5" customHeight="1" x14ac:dyDescent="0.35">
      <c r="A4" s="69"/>
      <c r="B4" s="69"/>
      <c r="C4" s="69"/>
      <c r="D4" s="69"/>
      <c r="E4" s="69"/>
      <c r="F4" s="69"/>
    </row>
    <row r="5" spans="1:6" ht="15.5" x14ac:dyDescent="0.35">
      <c r="A5" s="57" t="s">
        <v>0</v>
      </c>
      <c r="B5" s="57"/>
      <c r="C5" s="57"/>
      <c r="D5" s="57"/>
      <c r="E5" s="57"/>
      <c r="F5" s="57"/>
    </row>
    <row r="6" spans="1:6" ht="15.5" x14ac:dyDescent="0.35">
      <c r="A6" s="1" t="s">
        <v>1</v>
      </c>
      <c r="B6" s="38" t="s">
        <v>2</v>
      </c>
      <c r="C6" s="39" t="s">
        <v>3</v>
      </c>
      <c r="D6" s="39" t="s">
        <v>4</v>
      </c>
      <c r="E6" s="40" t="s">
        <v>206</v>
      </c>
      <c r="F6" s="39" t="s">
        <v>207</v>
      </c>
    </row>
    <row r="7" spans="1:6" ht="63.75" customHeight="1" x14ac:dyDescent="0.35">
      <c r="A7" s="5" t="s">
        <v>7</v>
      </c>
      <c r="B7" s="5" t="s">
        <v>8</v>
      </c>
      <c r="C7" s="5" t="s">
        <v>9</v>
      </c>
      <c r="D7" s="5">
        <v>1</v>
      </c>
      <c r="E7" s="6"/>
      <c r="F7" s="6"/>
    </row>
    <row r="8" spans="1:6" ht="84" customHeight="1" x14ac:dyDescent="0.35">
      <c r="A8" s="5" t="s">
        <v>10</v>
      </c>
      <c r="B8" s="5" t="s">
        <v>11</v>
      </c>
      <c r="C8" s="5" t="s">
        <v>12</v>
      </c>
      <c r="D8" s="5">
        <f>28*0.9*0.9*0.7</f>
        <v>15.875999999999999</v>
      </c>
      <c r="E8" s="6"/>
      <c r="F8" s="6"/>
    </row>
    <row r="9" spans="1:6" ht="77.5" x14ac:dyDescent="0.35">
      <c r="A9" s="5" t="s">
        <v>13</v>
      </c>
      <c r="B9" s="5" t="s">
        <v>14</v>
      </c>
      <c r="C9" s="5" t="s">
        <v>15</v>
      </c>
      <c r="D9" s="5">
        <f>(22+10)*2*0.6*0.6</f>
        <v>23.04</v>
      </c>
      <c r="E9" s="6"/>
      <c r="F9" s="6"/>
    </row>
    <row r="10" spans="1:6" ht="71.25" customHeight="1" x14ac:dyDescent="0.35">
      <c r="A10" s="5" t="s">
        <v>16</v>
      </c>
      <c r="B10" s="5" t="s">
        <v>17</v>
      </c>
      <c r="C10" s="5" t="s">
        <v>15</v>
      </c>
      <c r="D10" s="5">
        <f>28*0.7*0.7*0.7+28*0.2*0.2*0.6</f>
        <v>10.275999999999998</v>
      </c>
      <c r="E10" s="6"/>
      <c r="F10" s="6"/>
    </row>
    <row r="11" spans="1:6" ht="81" customHeight="1" x14ac:dyDescent="0.35">
      <c r="A11" s="5" t="s">
        <v>18</v>
      </c>
      <c r="B11" s="5" t="s">
        <v>19</v>
      </c>
      <c r="C11" s="5" t="s">
        <v>12</v>
      </c>
      <c r="D11" s="5">
        <f>(22+10)*2*0.4*0.6</f>
        <v>15.36</v>
      </c>
      <c r="E11" s="6"/>
      <c r="F11" s="6"/>
    </row>
    <row r="12" spans="1:6" ht="81" customHeight="1" x14ac:dyDescent="0.35">
      <c r="A12" s="5" t="s">
        <v>20</v>
      </c>
      <c r="B12" s="5" t="s">
        <v>21</v>
      </c>
      <c r="C12" s="5" t="s">
        <v>22</v>
      </c>
      <c r="D12" s="5">
        <f>(22+10)*2*0.4</f>
        <v>25.6</v>
      </c>
      <c r="E12" s="6"/>
      <c r="F12" s="6"/>
    </row>
    <row r="13" spans="1:6" ht="75" customHeight="1" x14ac:dyDescent="0.35">
      <c r="A13" s="5" t="s">
        <v>23</v>
      </c>
      <c r="B13" s="5" t="s">
        <v>24</v>
      </c>
      <c r="C13" s="5" t="s">
        <v>12</v>
      </c>
      <c r="D13" s="5">
        <f>22*10*0.6+((24+12)*2*1)</f>
        <v>204</v>
      </c>
      <c r="E13" s="6"/>
      <c r="F13" s="6"/>
    </row>
    <row r="14" spans="1:6" ht="15.5" x14ac:dyDescent="0.35">
      <c r="A14" s="7"/>
      <c r="B14" s="8" t="s">
        <v>208</v>
      </c>
      <c r="C14" s="7"/>
      <c r="D14" s="7"/>
      <c r="E14" s="29"/>
      <c r="F14" s="9">
        <f>SUM(F7:F13)</f>
        <v>0</v>
      </c>
    </row>
    <row r="15" spans="1:6" x14ac:dyDescent="0.35">
      <c r="A15" s="58" t="s">
        <v>25</v>
      </c>
      <c r="B15" s="58"/>
      <c r="C15" s="58"/>
      <c r="D15" s="58"/>
      <c r="E15" s="58"/>
      <c r="F15" s="58"/>
    </row>
    <row r="16" spans="1:6" ht="15.5" x14ac:dyDescent="0.35">
      <c r="A16" s="10" t="s">
        <v>9</v>
      </c>
      <c r="B16" s="10" t="s">
        <v>2</v>
      </c>
      <c r="C16" s="10" t="s">
        <v>3</v>
      </c>
      <c r="D16" s="10" t="s">
        <v>4</v>
      </c>
      <c r="E16" s="40" t="s">
        <v>206</v>
      </c>
      <c r="F16" s="39" t="s">
        <v>207</v>
      </c>
    </row>
    <row r="17" spans="1:6" ht="69.75" customHeight="1" x14ac:dyDescent="0.35">
      <c r="A17" s="5" t="s">
        <v>26</v>
      </c>
      <c r="B17" s="25" t="s">
        <v>27</v>
      </c>
      <c r="C17" s="5" t="s">
        <v>28</v>
      </c>
      <c r="D17" s="16">
        <v>195</v>
      </c>
      <c r="E17" s="6"/>
      <c r="F17" s="6"/>
    </row>
    <row r="18" spans="1:6" ht="77.25" customHeight="1" x14ac:dyDescent="0.35">
      <c r="A18" s="5" t="s">
        <v>29</v>
      </c>
      <c r="B18" s="25" t="s">
        <v>30</v>
      </c>
      <c r="C18" s="5" t="s">
        <v>28</v>
      </c>
      <c r="D18" s="5">
        <v>125</v>
      </c>
      <c r="E18" s="6"/>
      <c r="F18" s="6"/>
    </row>
    <row r="19" spans="1:6" ht="56" x14ac:dyDescent="0.35">
      <c r="A19" s="5" t="s">
        <v>31</v>
      </c>
      <c r="B19" s="25" t="s">
        <v>32</v>
      </c>
      <c r="C19" s="5" t="s">
        <v>28</v>
      </c>
      <c r="D19" s="5">
        <v>322</v>
      </c>
      <c r="E19" s="6"/>
      <c r="F19" s="6"/>
    </row>
    <row r="20" spans="1:6" ht="59.25" customHeight="1" x14ac:dyDescent="0.35">
      <c r="A20" s="5" t="s">
        <v>33</v>
      </c>
      <c r="B20" s="25" t="s">
        <v>34</v>
      </c>
      <c r="C20" s="5" t="s">
        <v>28</v>
      </c>
      <c r="D20" s="5">
        <v>320</v>
      </c>
      <c r="E20" s="6"/>
      <c r="F20" s="6"/>
    </row>
    <row r="21" spans="1:6" ht="31.5" customHeight="1" x14ac:dyDescent="0.35">
      <c r="A21" s="59" t="s">
        <v>209</v>
      </c>
      <c r="B21" s="60"/>
      <c r="C21" s="12"/>
      <c r="D21" s="12"/>
      <c r="E21" s="31"/>
      <c r="F21" s="13">
        <f>SUM(F17:F20)</f>
        <v>0</v>
      </c>
    </row>
    <row r="22" spans="1:6" ht="15.5" x14ac:dyDescent="0.35">
      <c r="A22" s="56" t="s">
        <v>35</v>
      </c>
      <c r="B22" s="56"/>
      <c r="C22" s="56"/>
      <c r="D22" s="56"/>
      <c r="E22" s="56"/>
      <c r="F22" s="56"/>
    </row>
    <row r="23" spans="1:6" ht="15.5" x14ac:dyDescent="0.35">
      <c r="A23" s="10" t="s">
        <v>9</v>
      </c>
      <c r="B23" s="10" t="s">
        <v>2</v>
      </c>
      <c r="C23" s="10" t="s">
        <v>3</v>
      </c>
      <c r="D23" s="10" t="s">
        <v>4</v>
      </c>
      <c r="E23" s="40" t="s">
        <v>206</v>
      </c>
      <c r="F23" s="39" t="s">
        <v>207</v>
      </c>
    </row>
    <row r="24" spans="1:6" ht="48.75" customHeight="1" x14ac:dyDescent="0.35">
      <c r="A24" s="5" t="s">
        <v>36</v>
      </c>
      <c r="B24" s="25" t="s">
        <v>37</v>
      </c>
      <c r="C24" s="5" t="s">
        <v>12</v>
      </c>
      <c r="D24" s="5">
        <f>24*12*0.2</f>
        <v>57.6</v>
      </c>
      <c r="E24" s="6"/>
      <c r="F24" s="6"/>
    </row>
    <row r="25" spans="1:6" ht="49.5" customHeight="1" x14ac:dyDescent="0.35">
      <c r="A25" s="5" t="s">
        <v>38</v>
      </c>
      <c r="B25" s="25" t="s">
        <v>39</v>
      </c>
      <c r="C25" s="5" t="s">
        <v>40</v>
      </c>
      <c r="D25" s="5">
        <f>24*12</f>
        <v>288</v>
      </c>
      <c r="E25" s="6"/>
      <c r="F25" s="6"/>
    </row>
    <row r="26" spans="1:6" ht="41.25" customHeight="1" x14ac:dyDescent="0.35">
      <c r="A26" s="5" t="s">
        <v>41</v>
      </c>
      <c r="B26" s="25" t="s">
        <v>42</v>
      </c>
      <c r="C26" s="5" t="s">
        <v>12</v>
      </c>
      <c r="D26" s="5">
        <f>24*12*0.1</f>
        <v>28.8</v>
      </c>
      <c r="E26" s="6"/>
      <c r="F26" s="6"/>
    </row>
    <row r="27" spans="1:6" ht="31.5" customHeight="1" x14ac:dyDescent="0.35">
      <c r="A27" s="59" t="s">
        <v>210</v>
      </c>
      <c r="B27" s="60"/>
      <c r="C27" s="12"/>
      <c r="D27" s="12"/>
      <c r="E27" s="31"/>
      <c r="F27" s="13">
        <f>SUM(F24:F26)</f>
        <v>0</v>
      </c>
    </row>
    <row r="28" spans="1:6" ht="15.5" x14ac:dyDescent="0.35">
      <c r="A28" s="56" t="s">
        <v>43</v>
      </c>
      <c r="B28" s="56"/>
      <c r="C28" s="56"/>
      <c r="D28" s="56"/>
      <c r="E28" s="56"/>
      <c r="F28" s="56"/>
    </row>
    <row r="29" spans="1:6" ht="15.5" x14ac:dyDescent="0.35">
      <c r="A29" s="10" t="s">
        <v>9</v>
      </c>
      <c r="B29" s="10" t="s">
        <v>2</v>
      </c>
      <c r="C29" s="10" t="s">
        <v>3</v>
      </c>
      <c r="D29" s="10" t="s">
        <v>4</v>
      </c>
      <c r="E29" s="40" t="s">
        <v>206</v>
      </c>
      <c r="F29" s="39" t="s">
        <v>207</v>
      </c>
    </row>
    <row r="30" spans="1:6" ht="51" customHeight="1" x14ac:dyDescent="0.35">
      <c r="A30" s="5" t="s">
        <v>44</v>
      </c>
      <c r="B30" s="25" t="s">
        <v>45</v>
      </c>
      <c r="C30" s="5" t="s">
        <v>40</v>
      </c>
      <c r="D30" s="5">
        <f>(22+10)*2*1</f>
        <v>64</v>
      </c>
      <c r="E30" s="6"/>
      <c r="F30" s="14"/>
    </row>
    <row r="31" spans="1:6" ht="52.5" customHeight="1" x14ac:dyDescent="0.35">
      <c r="A31" s="5" t="s">
        <v>46</v>
      </c>
      <c r="B31" s="25" t="s">
        <v>47</v>
      </c>
      <c r="C31" s="5" t="s">
        <v>22</v>
      </c>
      <c r="D31" s="5">
        <f>((22+10)*2*1.3)+13.86*2</f>
        <v>110.92</v>
      </c>
      <c r="E31" s="6"/>
      <c r="F31" s="14"/>
    </row>
    <row r="32" spans="1:6" ht="42" customHeight="1" x14ac:dyDescent="0.35">
      <c r="A32" s="5" t="s">
        <v>48</v>
      </c>
      <c r="B32" s="25" t="s">
        <v>49</v>
      </c>
      <c r="C32" s="5" t="s">
        <v>22</v>
      </c>
      <c r="D32" s="5">
        <f>0.6*4.07+15*2*0.3</f>
        <v>11.442</v>
      </c>
      <c r="E32" s="6"/>
      <c r="F32" s="14"/>
    </row>
    <row r="33" spans="1:6" ht="59.25" customHeight="1" x14ac:dyDescent="0.35">
      <c r="A33" s="5" t="s">
        <v>50</v>
      </c>
      <c r="B33" s="25" t="s">
        <v>51</v>
      </c>
      <c r="C33" s="5" t="s">
        <v>28</v>
      </c>
      <c r="D33" s="5">
        <f>22*0.7*2</f>
        <v>30.799999999999997</v>
      </c>
      <c r="E33" s="6"/>
      <c r="F33" s="14"/>
    </row>
    <row r="34" spans="1:6" ht="55.5" customHeight="1" x14ac:dyDescent="0.35">
      <c r="A34" s="5" t="s">
        <v>52</v>
      </c>
      <c r="B34" s="25" t="s">
        <v>53</v>
      </c>
      <c r="C34" s="5" t="s">
        <v>22</v>
      </c>
      <c r="D34" s="5">
        <f>6*2.4*9</f>
        <v>129.6</v>
      </c>
      <c r="E34" s="6"/>
      <c r="F34" s="14"/>
    </row>
    <row r="35" spans="1:6" ht="31.5" customHeight="1" x14ac:dyDescent="0.35">
      <c r="A35" s="59" t="s">
        <v>211</v>
      </c>
      <c r="B35" s="60"/>
      <c r="C35" s="12"/>
      <c r="D35" s="12"/>
      <c r="E35" s="31"/>
      <c r="F35" s="15">
        <f>SUM(F30:F34)</f>
        <v>0</v>
      </c>
    </row>
    <row r="36" spans="1:6" ht="15.5" x14ac:dyDescent="0.35">
      <c r="A36" s="56" t="s">
        <v>54</v>
      </c>
      <c r="B36" s="56"/>
      <c r="C36" s="56"/>
      <c r="D36" s="56"/>
      <c r="E36" s="56"/>
      <c r="F36" s="56"/>
    </row>
    <row r="37" spans="1:6" ht="15.5" x14ac:dyDescent="0.35">
      <c r="A37" s="10" t="s">
        <v>9</v>
      </c>
      <c r="B37" s="10" t="s">
        <v>2</v>
      </c>
      <c r="C37" s="10" t="s">
        <v>3</v>
      </c>
      <c r="D37" s="10" t="s">
        <v>4</v>
      </c>
      <c r="E37" s="40" t="s">
        <v>206</v>
      </c>
      <c r="F37" s="39" t="s">
        <v>207</v>
      </c>
    </row>
    <row r="38" spans="1:6" ht="43.5" customHeight="1" x14ac:dyDescent="0.35">
      <c r="A38" s="5" t="s">
        <v>55</v>
      </c>
      <c r="B38" s="25" t="s">
        <v>47</v>
      </c>
      <c r="C38" s="5" t="s">
        <v>40</v>
      </c>
      <c r="D38" s="5">
        <f>6.21*2*22</f>
        <v>273.24</v>
      </c>
      <c r="E38" s="6"/>
      <c r="F38" s="14"/>
    </row>
    <row r="39" spans="1:6" ht="74.25" customHeight="1" x14ac:dyDescent="0.35">
      <c r="A39" s="5" t="s">
        <v>56</v>
      </c>
      <c r="B39" s="25" t="s">
        <v>57</v>
      </c>
      <c r="C39" s="5" t="s">
        <v>28</v>
      </c>
      <c r="D39" s="5">
        <f>22*2</f>
        <v>44</v>
      </c>
      <c r="E39" s="6"/>
      <c r="F39" s="14"/>
    </row>
    <row r="40" spans="1:6" ht="31.5" customHeight="1" x14ac:dyDescent="0.35">
      <c r="A40" s="59" t="s">
        <v>212</v>
      </c>
      <c r="B40" s="60"/>
      <c r="C40" s="12"/>
      <c r="D40" s="12"/>
      <c r="E40" s="31"/>
      <c r="F40" s="15">
        <f>SUM(F38:F39)</f>
        <v>0</v>
      </c>
    </row>
    <row r="41" spans="1:6" ht="15.5" x14ac:dyDescent="0.35">
      <c r="A41" s="56" t="s">
        <v>58</v>
      </c>
      <c r="B41" s="56"/>
      <c r="C41" s="56"/>
      <c r="D41" s="56"/>
      <c r="E41" s="56"/>
      <c r="F41" s="56"/>
    </row>
    <row r="42" spans="1:6" ht="15.5" x14ac:dyDescent="0.35">
      <c r="A42" s="10" t="s">
        <v>9</v>
      </c>
      <c r="B42" s="10" t="s">
        <v>2</v>
      </c>
      <c r="C42" s="10" t="s">
        <v>3</v>
      </c>
      <c r="D42" s="10" t="s">
        <v>4</v>
      </c>
      <c r="E42" s="40" t="s">
        <v>206</v>
      </c>
      <c r="F42" s="39" t="s">
        <v>207</v>
      </c>
    </row>
    <row r="43" spans="1:6" ht="69" customHeight="1" x14ac:dyDescent="0.35">
      <c r="A43" s="16" t="s">
        <v>59</v>
      </c>
      <c r="B43" s="25" t="s">
        <v>60</v>
      </c>
      <c r="C43" s="16" t="s">
        <v>61</v>
      </c>
      <c r="D43" s="16">
        <f>28*1*3.2*2</f>
        <v>179.20000000000002</v>
      </c>
      <c r="E43" s="32"/>
      <c r="F43" s="17"/>
    </row>
    <row r="44" spans="1:6" ht="34.5" customHeight="1" x14ac:dyDescent="0.35">
      <c r="A44" s="16" t="s">
        <v>62</v>
      </c>
      <c r="B44" s="16" t="s">
        <v>63</v>
      </c>
      <c r="C44" s="16" t="s">
        <v>9</v>
      </c>
      <c r="D44" s="16">
        <v>1</v>
      </c>
      <c r="E44" s="32"/>
      <c r="F44" s="17"/>
    </row>
    <row r="45" spans="1:6" ht="31.5" customHeight="1" x14ac:dyDescent="0.35">
      <c r="A45" s="59" t="s">
        <v>213</v>
      </c>
      <c r="B45" s="60"/>
      <c r="C45" s="12"/>
      <c r="D45" s="12"/>
      <c r="E45" s="31"/>
      <c r="F45" s="15">
        <f>SUM(F43:F44)</f>
        <v>0</v>
      </c>
    </row>
    <row r="46" spans="1:6" ht="15.5" x14ac:dyDescent="0.35">
      <c r="A46" s="56" t="s">
        <v>64</v>
      </c>
      <c r="B46" s="56"/>
      <c r="C46" s="56"/>
      <c r="D46" s="56"/>
      <c r="E46" s="56"/>
      <c r="F46" s="56"/>
    </row>
    <row r="47" spans="1:6" ht="15.5" x14ac:dyDescent="0.35">
      <c r="A47" s="10" t="s">
        <v>9</v>
      </c>
      <c r="B47" s="10" t="s">
        <v>2</v>
      </c>
      <c r="C47" s="10" t="s">
        <v>3</v>
      </c>
      <c r="D47" s="10" t="s">
        <v>4</v>
      </c>
      <c r="E47" s="40" t="s">
        <v>206</v>
      </c>
      <c r="F47" s="39" t="s">
        <v>207</v>
      </c>
    </row>
    <row r="48" spans="1:6" ht="166.5" customHeight="1" x14ac:dyDescent="0.35">
      <c r="A48" s="5" t="s">
        <v>65</v>
      </c>
      <c r="B48" s="25" t="s">
        <v>66</v>
      </c>
      <c r="C48" s="5" t="s">
        <v>67</v>
      </c>
      <c r="D48" s="5">
        <v>2</v>
      </c>
      <c r="E48" s="6"/>
      <c r="F48" s="6"/>
    </row>
    <row r="49" spans="1:6" ht="120.75" customHeight="1" x14ac:dyDescent="0.35">
      <c r="A49" s="5" t="s">
        <v>68</v>
      </c>
      <c r="B49" s="25" t="s">
        <v>69</v>
      </c>
      <c r="C49" s="5" t="s">
        <v>67</v>
      </c>
      <c r="D49" s="5">
        <v>1</v>
      </c>
      <c r="E49" s="6"/>
      <c r="F49" s="6"/>
    </row>
    <row r="50" spans="1:6" ht="31.5" customHeight="1" x14ac:dyDescent="0.35">
      <c r="A50" s="59" t="s">
        <v>214</v>
      </c>
      <c r="B50" s="60"/>
      <c r="C50" s="12"/>
      <c r="D50" s="12"/>
      <c r="E50" s="31"/>
      <c r="F50" s="18">
        <f>SUM(F48:F49)</f>
        <v>0</v>
      </c>
    </row>
    <row r="51" spans="1:6" ht="15.5" x14ac:dyDescent="0.35">
      <c r="A51" s="37"/>
      <c r="B51" s="22" t="s">
        <v>70</v>
      </c>
      <c r="C51" s="37"/>
      <c r="D51" s="37"/>
      <c r="E51" s="21"/>
      <c r="F51" s="41">
        <f>F50+F45+F40+F35+F27+F21+F14</f>
        <v>0</v>
      </c>
    </row>
    <row r="52" spans="1:6" ht="15.5" x14ac:dyDescent="0.35">
      <c r="A52" s="2"/>
      <c r="B52" s="2"/>
      <c r="C52" s="2"/>
      <c r="D52" s="2"/>
      <c r="E52" s="27"/>
      <c r="F52" s="2"/>
    </row>
    <row r="53" spans="1:6" ht="15.5" x14ac:dyDescent="0.35">
      <c r="A53" s="56" t="s">
        <v>71</v>
      </c>
      <c r="B53" s="56"/>
      <c r="C53" s="56"/>
      <c r="D53" s="56"/>
      <c r="E53" s="56"/>
      <c r="F53" s="56"/>
    </row>
    <row r="54" spans="1:6" x14ac:dyDescent="0.35">
      <c r="A54" s="61" t="s">
        <v>0</v>
      </c>
      <c r="B54" s="61"/>
      <c r="C54" s="61"/>
      <c r="D54" s="61"/>
      <c r="E54" s="61"/>
      <c r="F54" s="45"/>
    </row>
    <row r="55" spans="1:6" ht="15.5" x14ac:dyDescent="0.35">
      <c r="A55" s="3" t="s">
        <v>1</v>
      </c>
      <c r="B55" s="4" t="s">
        <v>2</v>
      </c>
      <c r="C55" s="3" t="s">
        <v>3</v>
      </c>
      <c r="D55" s="3" t="s">
        <v>4</v>
      </c>
      <c r="E55" s="28" t="s">
        <v>5</v>
      </c>
      <c r="F55" s="3" t="s">
        <v>6</v>
      </c>
    </row>
    <row r="56" spans="1:6" ht="93" x14ac:dyDescent="0.35">
      <c r="A56" s="5" t="s">
        <v>7</v>
      </c>
      <c r="B56" s="20" t="s">
        <v>72</v>
      </c>
      <c r="C56" s="5" t="s">
        <v>12</v>
      </c>
      <c r="D56" s="5">
        <f>(8+6)*2*0.5*0.8</f>
        <v>11.200000000000001</v>
      </c>
      <c r="E56" s="6"/>
      <c r="F56" s="6"/>
    </row>
    <row r="57" spans="1:6" ht="75" customHeight="1" x14ac:dyDescent="0.35">
      <c r="A57" s="5" t="s">
        <v>10</v>
      </c>
      <c r="B57" s="20" t="s">
        <v>73</v>
      </c>
      <c r="C57" s="5" t="s">
        <v>12</v>
      </c>
      <c r="D57" s="5">
        <f>(8+6)*2*0.4*0.8</f>
        <v>8.9600000000000009</v>
      </c>
      <c r="E57" s="6"/>
      <c r="F57" s="6"/>
    </row>
    <row r="58" spans="1:6" ht="46.5" x14ac:dyDescent="0.35">
      <c r="A58" s="5" t="s">
        <v>13</v>
      </c>
      <c r="B58" s="20" t="s">
        <v>74</v>
      </c>
      <c r="C58" s="5" t="s">
        <v>12</v>
      </c>
      <c r="D58" s="5">
        <f>(8+6)*2*0.4*0.05</f>
        <v>0.56000000000000005</v>
      </c>
      <c r="E58" s="6"/>
      <c r="F58" s="6"/>
    </row>
    <row r="59" spans="1:6" ht="93" x14ac:dyDescent="0.35">
      <c r="A59" s="5" t="s">
        <v>16</v>
      </c>
      <c r="B59" s="20" t="s">
        <v>75</v>
      </c>
      <c r="C59" s="5" t="s">
        <v>12</v>
      </c>
      <c r="D59" s="5">
        <f>(8+6)*2*0.2*0.2</f>
        <v>1.1200000000000001</v>
      </c>
      <c r="E59" s="6"/>
      <c r="F59" s="6"/>
    </row>
    <row r="60" spans="1:6" ht="93" x14ac:dyDescent="0.35">
      <c r="A60" s="5" t="s">
        <v>18</v>
      </c>
      <c r="B60" s="20" t="s">
        <v>76</v>
      </c>
      <c r="C60" s="5" t="s">
        <v>12</v>
      </c>
      <c r="D60" s="5">
        <f>7*9*0.6</f>
        <v>37.799999999999997</v>
      </c>
      <c r="E60" s="6"/>
      <c r="F60" s="6"/>
    </row>
    <row r="61" spans="1:6" ht="15.5" x14ac:dyDescent="0.35">
      <c r="A61" s="7"/>
      <c r="B61" s="8" t="s">
        <v>217</v>
      </c>
      <c r="C61" s="7"/>
      <c r="D61" s="7"/>
      <c r="E61" s="29"/>
      <c r="F61" s="9">
        <f>SUM(F56:F60)</f>
        <v>0</v>
      </c>
    </row>
    <row r="62" spans="1:6" x14ac:dyDescent="0.35">
      <c r="A62" s="61" t="s">
        <v>77</v>
      </c>
      <c r="B62" s="61"/>
      <c r="C62" s="61"/>
      <c r="D62" s="61"/>
      <c r="E62" s="61"/>
      <c r="F62" s="61"/>
    </row>
    <row r="63" spans="1:6" ht="15" x14ac:dyDescent="0.35">
      <c r="A63" s="10" t="s">
        <v>9</v>
      </c>
      <c r="B63" s="10" t="s">
        <v>2</v>
      </c>
      <c r="C63" s="10" t="s">
        <v>3</v>
      </c>
      <c r="D63" s="10" t="s">
        <v>4</v>
      </c>
      <c r="E63" s="30" t="s">
        <v>5</v>
      </c>
      <c r="F63" s="10" t="s">
        <v>6</v>
      </c>
    </row>
    <row r="64" spans="1:6" ht="77.5" x14ac:dyDescent="0.35">
      <c r="A64" s="5" t="s">
        <v>26</v>
      </c>
      <c r="B64" s="20" t="s">
        <v>78</v>
      </c>
      <c r="C64" s="5" t="s">
        <v>12</v>
      </c>
      <c r="D64" s="5">
        <f>7*9*0.2</f>
        <v>12.600000000000001</v>
      </c>
      <c r="E64" s="6"/>
      <c r="F64" s="6"/>
    </row>
    <row r="65" spans="1:6" ht="77.5" x14ac:dyDescent="0.35">
      <c r="A65" s="5" t="s">
        <v>29</v>
      </c>
      <c r="B65" s="20" t="s">
        <v>79</v>
      </c>
      <c r="C65" s="5" t="s">
        <v>40</v>
      </c>
      <c r="D65" s="5">
        <f>7*9</f>
        <v>63</v>
      </c>
      <c r="E65" s="6"/>
      <c r="F65" s="6"/>
    </row>
    <row r="66" spans="1:6" ht="77.5" x14ac:dyDescent="0.35">
      <c r="A66" s="5" t="s">
        <v>31</v>
      </c>
      <c r="B66" s="20" t="s">
        <v>80</v>
      </c>
      <c r="C66" s="5" t="s">
        <v>12</v>
      </c>
      <c r="D66" s="5">
        <f>7*9*0.1</f>
        <v>6.3000000000000007</v>
      </c>
      <c r="E66" s="6"/>
      <c r="F66" s="6"/>
    </row>
    <row r="67" spans="1:6" ht="77.5" x14ac:dyDescent="0.35">
      <c r="A67" s="5" t="s">
        <v>33</v>
      </c>
      <c r="B67" s="20" t="s">
        <v>81</v>
      </c>
      <c r="C67" s="5" t="s">
        <v>40</v>
      </c>
      <c r="D67" s="5">
        <f>7*9</f>
        <v>63</v>
      </c>
      <c r="E67" s="6"/>
      <c r="F67" s="6"/>
    </row>
    <row r="68" spans="1:6" ht="31.5" customHeight="1" x14ac:dyDescent="0.35">
      <c r="A68" s="59" t="s">
        <v>218</v>
      </c>
      <c r="B68" s="60"/>
      <c r="C68" s="12"/>
      <c r="D68" s="12"/>
      <c r="E68" s="31"/>
      <c r="F68" s="13">
        <f>SUM(F64:F67)</f>
        <v>0</v>
      </c>
    </row>
    <row r="69" spans="1:6" x14ac:dyDescent="0.35">
      <c r="A69" s="61" t="s">
        <v>82</v>
      </c>
      <c r="B69" s="61"/>
      <c r="C69" s="61"/>
      <c r="D69" s="61"/>
      <c r="E69" s="61"/>
      <c r="F69" s="61"/>
    </row>
    <row r="70" spans="1:6" ht="15" x14ac:dyDescent="0.35">
      <c r="A70" s="10" t="s">
        <v>9</v>
      </c>
      <c r="B70" s="10" t="s">
        <v>2</v>
      </c>
      <c r="C70" s="10" t="s">
        <v>3</v>
      </c>
      <c r="D70" s="10" t="s">
        <v>4</v>
      </c>
      <c r="E70" s="30" t="s">
        <v>5</v>
      </c>
      <c r="F70" s="10" t="s">
        <v>6</v>
      </c>
    </row>
    <row r="71" spans="1:6" ht="77.5" x14ac:dyDescent="0.35">
      <c r="A71" s="5" t="s">
        <v>36</v>
      </c>
      <c r="B71" s="20" t="s">
        <v>83</v>
      </c>
      <c r="C71" s="5" t="s">
        <v>40</v>
      </c>
      <c r="D71" s="5">
        <f>(8+6)*2*3.5</f>
        <v>98</v>
      </c>
      <c r="E71" s="6"/>
      <c r="F71" s="14"/>
    </row>
    <row r="72" spans="1:6" ht="77.5" x14ac:dyDescent="0.35">
      <c r="A72" s="5" t="s">
        <v>38</v>
      </c>
      <c r="B72" s="20" t="s">
        <v>84</v>
      </c>
      <c r="C72" s="5" t="s">
        <v>40</v>
      </c>
      <c r="D72" s="5">
        <f>(8+6)*2*3.5</f>
        <v>98</v>
      </c>
      <c r="E72" s="6"/>
      <c r="F72" s="14"/>
    </row>
    <row r="73" spans="1:6" ht="31.5" customHeight="1" x14ac:dyDescent="0.35">
      <c r="A73" s="59" t="s">
        <v>219</v>
      </c>
      <c r="B73" s="60"/>
      <c r="C73" s="12"/>
      <c r="D73" s="12"/>
      <c r="E73" s="31"/>
      <c r="F73" s="15">
        <f>SUM(F71:F72)</f>
        <v>0</v>
      </c>
    </row>
    <row r="74" spans="1:6" x14ac:dyDescent="0.35">
      <c r="A74" s="61" t="s">
        <v>85</v>
      </c>
      <c r="B74" s="61"/>
      <c r="C74" s="61"/>
      <c r="D74" s="61"/>
      <c r="E74" s="61"/>
      <c r="F74" s="61"/>
    </row>
    <row r="75" spans="1:6" ht="15" x14ac:dyDescent="0.35">
      <c r="A75" s="10" t="s">
        <v>9</v>
      </c>
      <c r="B75" s="10" t="s">
        <v>2</v>
      </c>
      <c r="C75" s="10" t="s">
        <v>3</v>
      </c>
      <c r="D75" s="10" t="s">
        <v>4</v>
      </c>
      <c r="E75" s="30" t="s">
        <v>5</v>
      </c>
      <c r="F75" s="10" t="s">
        <v>6</v>
      </c>
    </row>
    <row r="76" spans="1:6" ht="77.5" x14ac:dyDescent="0.35">
      <c r="A76" s="5" t="s">
        <v>44</v>
      </c>
      <c r="B76" s="20" t="s">
        <v>86</v>
      </c>
      <c r="C76" s="5" t="s">
        <v>22</v>
      </c>
      <c r="D76" s="5">
        <f>7*9</f>
        <v>63</v>
      </c>
      <c r="E76" s="6"/>
      <c r="F76" s="14"/>
    </row>
    <row r="77" spans="1:6" ht="93" x14ac:dyDescent="0.35">
      <c r="A77" s="5" t="s">
        <v>46</v>
      </c>
      <c r="B77" s="20" t="s">
        <v>87</v>
      </c>
      <c r="C77" s="5" t="s">
        <v>40</v>
      </c>
      <c r="D77" s="5">
        <f>7*9</f>
        <v>63</v>
      </c>
      <c r="E77" s="6"/>
      <c r="F77" s="14"/>
    </row>
    <row r="78" spans="1:6" ht="62" x14ac:dyDescent="0.35">
      <c r="A78" s="5" t="s">
        <v>48</v>
      </c>
      <c r="B78" s="20" t="s">
        <v>88</v>
      </c>
      <c r="C78" s="5" t="s">
        <v>28</v>
      </c>
      <c r="D78" s="5">
        <v>8.1999999999999993</v>
      </c>
      <c r="E78" s="6"/>
      <c r="F78" s="14"/>
    </row>
    <row r="79" spans="1:6" ht="77.5" x14ac:dyDescent="0.35">
      <c r="A79" s="5" t="s">
        <v>50</v>
      </c>
      <c r="B79" s="20" t="s">
        <v>89</v>
      </c>
      <c r="C79" s="5" t="s">
        <v>40</v>
      </c>
      <c r="D79" s="5">
        <f>7*9</f>
        <v>63</v>
      </c>
      <c r="E79" s="6"/>
      <c r="F79" s="14"/>
    </row>
    <row r="80" spans="1:6" ht="31.5" customHeight="1" x14ac:dyDescent="0.35">
      <c r="A80" s="59" t="s">
        <v>220</v>
      </c>
      <c r="B80" s="60"/>
      <c r="C80" s="12"/>
      <c r="D80" s="12"/>
      <c r="E80" s="31"/>
      <c r="F80" s="15">
        <f>SUM(F76:F79)</f>
        <v>0</v>
      </c>
    </row>
    <row r="81" spans="1:6" x14ac:dyDescent="0.35">
      <c r="A81" s="61" t="s">
        <v>90</v>
      </c>
      <c r="B81" s="61"/>
      <c r="C81" s="61"/>
      <c r="D81" s="61"/>
      <c r="E81" s="61"/>
      <c r="F81" s="61"/>
    </row>
    <row r="82" spans="1:6" ht="15" x14ac:dyDescent="0.35">
      <c r="A82" s="10" t="s">
        <v>9</v>
      </c>
      <c r="B82" s="10" t="s">
        <v>2</v>
      </c>
      <c r="C82" s="10" t="s">
        <v>3</v>
      </c>
      <c r="D82" s="10" t="s">
        <v>4</v>
      </c>
      <c r="E82" s="30" t="s">
        <v>5</v>
      </c>
      <c r="F82" s="10" t="s">
        <v>6</v>
      </c>
    </row>
    <row r="83" spans="1:6" ht="93" x14ac:dyDescent="0.35">
      <c r="A83" s="5" t="s">
        <v>55</v>
      </c>
      <c r="B83" s="20" t="s">
        <v>91</v>
      </c>
      <c r="C83" s="5" t="s">
        <v>67</v>
      </c>
      <c r="D83" s="5">
        <v>1</v>
      </c>
      <c r="E83" s="6"/>
      <c r="F83" s="6"/>
    </row>
    <row r="84" spans="1:6" ht="93" x14ac:dyDescent="0.35">
      <c r="A84" s="5" t="s">
        <v>56</v>
      </c>
      <c r="B84" s="20" t="s">
        <v>92</v>
      </c>
      <c r="C84" s="5" t="s">
        <v>67</v>
      </c>
      <c r="D84" s="5">
        <v>1</v>
      </c>
      <c r="E84" s="6"/>
      <c r="F84" s="6"/>
    </row>
    <row r="85" spans="1:6" ht="77.5" x14ac:dyDescent="0.35">
      <c r="A85" s="5" t="s">
        <v>93</v>
      </c>
      <c r="B85" s="20" t="s">
        <v>94</v>
      </c>
      <c r="C85" s="5" t="s">
        <v>67</v>
      </c>
      <c r="D85" s="5">
        <v>1</v>
      </c>
      <c r="E85" s="6"/>
      <c r="F85" s="6"/>
    </row>
    <row r="86" spans="1:6" ht="30" customHeight="1" x14ac:dyDescent="0.35">
      <c r="A86" s="59" t="s">
        <v>221</v>
      </c>
      <c r="B86" s="60"/>
      <c r="C86" s="12"/>
      <c r="D86" s="12"/>
      <c r="E86" s="31"/>
      <c r="F86" s="13">
        <f>SUM(F83:F85)</f>
        <v>0</v>
      </c>
    </row>
    <row r="87" spans="1:6" ht="39.75" customHeight="1" x14ac:dyDescent="0.35">
      <c r="A87" s="62" t="s">
        <v>95</v>
      </c>
      <c r="B87" s="63"/>
      <c r="C87" s="23"/>
      <c r="D87" s="23"/>
      <c r="E87" s="33"/>
      <c r="F87" s="24">
        <f>F86+F80+F73+F68+F61</f>
        <v>0</v>
      </c>
    </row>
    <row r="88" spans="1:6" ht="15.5" x14ac:dyDescent="0.35">
      <c r="A88" s="56" t="s">
        <v>96</v>
      </c>
      <c r="B88" s="56"/>
      <c r="C88" s="56"/>
      <c r="D88" s="56"/>
      <c r="E88" s="56"/>
      <c r="F88" s="56"/>
    </row>
    <row r="89" spans="1:6" ht="15.5" x14ac:dyDescent="0.35">
      <c r="A89" s="61" t="s">
        <v>0</v>
      </c>
      <c r="B89" s="61"/>
      <c r="C89" s="61"/>
      <c r="D89" s="61"/>
      <c r="E89" s="61"/>
      <c r="F89" s="19"/>
    </row>
    <row r="90" spans="1:6" ht="15.5" x14ac:dyDescent="0.35">
      <c r="A90" s="3" t="s">
        <v>1</v>
      </c>
      <c r="B90" s="4" t="s">
        <v>2</v>
      </c>
      <c r="C90" s="3" t="s">
        <v>3</v>
      </c>
      <c r="D90" s="3" t="s">
        <v>4</v>
      </c>
      <c r="E90" s="28" t="s">
        <v>5</v>
      </c>
      <c r="F90" s="3" t="s">
        <v>6</v>
      </c>
    </row>
    <row r="91" spans="1:6" ht="93" x14ac:dyDescent="0.35">
      <c r="A91" s="5" t="s">
        <v>7</v>
      </c>
      <c r="B91" s="20" t="s">
        <v>72</v>
      </c>
      <c r="C91" s="5" t="s">
        <v>12</v>
      </c>
      <c r="D91" s="5">
        <f>(6+10)*2*0.5*0.9</f>
        <v>14.4</v>
      </c>
      <c r="E91" s="6"/>
      <c r="F91" s="5"/>
    </row>
    <row r="92" spans="1:6" ht="77.5" x14ac:dyDescent="0.35">
      <c r="A92" s="5" t="s">
        <v>10</v>
      </c>
      <c r="B92" s="20" t="s">
        <v>73</v>
      </c>
      <c r="C92" s="5" t="s">
        <v>12</v>
      </c>
      <c r="D92" s="5">
        <f>(6+10)*2*0.4*0.8</f>
        <v>10.240000000000002</v>
      </c>
      <c r="E92" s="6"/>
      <c r="F92" s="35"/>
    </row>
    <row r="93" spans="1:6" ht="46.5" x14ac:dyDescent="0.35">
      <c r="A93" s="5" t="s">
        <v>13</v>
      </c>
      <c r="B93" s="20" t="s">
        <v>74</v>
      </c>
      <c r="C93" s="5" t="s">
        <v>12</v>
      </c>
      <c r="D93" s="5">
        <f>(6+10)*2*0.4*0.05</f>
        <v>0.64000000000000012</v>
      </c>
      <c r="E93" s="6"/>
      <c r="F93" s="5"/>
    </row>
    <row r="94" spans="1:6" ht="93" x14ac:dyDescent="0.35">
      <c r="A94" s="5" t="s">
        <v>16</v>
      </c>
      <c r="B94" s="20" t="s">
        <v>97</v>
      </c>
      <c r="C94" s="5" t="s">
        <v>12</v>
      </c>
      <c r="D94" s="5">
        <f>(6+10)*2*0.2*0.2</f>
        <v>1.2800000000000002</v>
      </c>
      <c r="E94" s="6"/>
      <c r="F94" s="5"/>
    </row>
    <row r="95" spans="1:6" ht="77.5" x14ac:dyDescent="0.35">
      <c r="A95" s="5" t="s">
        <v>18</v>
      </c>
      <c r="B95" s="20" t="s">
        <v>98</v>
      </c>
      <c r="C95" s="5" t="s">
        <v>12</v>
      </c>
      <c r="D95" s="5">
        <f>(7*11)*0.4</f>
        <v>30.8</v>
      </c>
      <c r="E95" s="6"/>
      <c r="F95" s="5"/>
    </row>
    <row r="96" spans="1:6" ht="15.5" x14ac:dyDescent="0.35">
      <c r="A96" s="7"/>
      <c r="B96" s="8" t="s">
        <v>216</v>
      </c>
      <c r="C96" s="7"/>
      <c r="D96" s="7"/>
      <c r="E96" s="29"/>
      <c r="F96" s="9">
        <f>SUM(F91:F95)</f>
        <v>0</v>
      </c>
    </row>
    <row r="97" spans="1:6" x14ac:dyDescent="0.35">
      <c r="A97" s="61" t="s">
        <v>77</v>
      </c>
      <c r="B97" s="61"/>
      <c r="C97" s="61"/>
      <c r="D97" s="61"/>
      <c r="E97" s="61"/>
      <c r="F97" s="61"/>
    </row>
    <row r="98" spans="1:6" ht="15" x14ac:dyDescent="0.35">
      <c r="A98" s="10" t="s">
        <v>9</v>
      </c>
      <c r="B98" s="10" t="s">
        <v>2</v>
      </c>
      <c r="C98" s="10" t="s">
        <v>3</v>
      </c>
      <c r="D98" s="10" t="s">
        <v>4</v>
      </c>
      <c r="E98" s="30" t="s">
        <v>5</v>
      </c>
      <c r="F98" s="10" t="s">
        <v>6</v>
      </c>
    </row>
    <row r="99" spans="1:6" ht="62" x14ac:dyDescent="0.35">
      <c r="A99" s="5" t="s">
        <v>26</v>
      </c>
      <c r="B99" s="20" t="s">
        <v>99</v>
      </c>
      <c r="C99" s="5" t="s">
        <v>12</v>
      </c>
      <c r="D99" s="5">
        <f>(11*7)*0.2</f>
        <v>15.4</v>
      </c>
      <c r="E99" s="6"/>
      <c r="F99" s="35"/>
    </row>
    <row r="100" spans="1:6" ht="77.5" x14ac:dyDescent="0.35">
      <c r="A100" s="5" t="s">
        <v>29</v>
      </c>
      <c r="B100" s="20" t="s">
        <v>100</v>
      </c>
      <c r="C100" s="5" t="s">
        <v>40</v>
      </c>
      <c r="D100" s="5">
        <f>(11*7)</f>
        <v>77</v>
      </c>
      <c r="E100" s="6"/>
      <c r="F100" s="35"/>
    </row>
    <row r="101" spans="1:6" ht="77.5" x14ac:dyDescent="0.35">
      <c r="A101" s="5" t="s">
        <v>31</v>
      </c>
      <c r="B101" s="20" t="s">
        <v>101</v>
      </c>
      <c r="C101" s="5" t="s">
        <v>12</v>
      </c>
      <c r="D101" s="5">
        <f>(11*7)*0.1</f>
        <v>7.7</v>
      </c>
      <c r="E101" s="6"/>
      <c r="F101" s="35"/>
    </row>
    <row r="102" spans="1:6" ht="77.5" x14ac:dyDescent="0.35">
      <c r="A102" s="5" t="s">
        <v>33</v>
      </c>
      <c r="B102" s="20" t="s">
        <v>102</v>
      </c>
      <c r="C102" s="5" t="s">
        <v>40</v>
      </c>
      <c r="D102" s="5">
        <f>(11*7)</f>
        <v>77</v>
      </c>
      <c r="E102" s="6"/>
      <c r="F102" s="35"/>
    </row>
    <row r="103" spans="1:6" ht="31.5" customHeight="1" x14ac:dyDescent="0.35">
      <c r="A103" s="59" t="s">
        <v>225</v>
      </c>
      <c r="B103" s="60"/>
      <c r="C103" s="12"/>
      <c r="D103" s="12"/>
      <c r="E103" s="31"/>
      <c r="F103" s="15">
        <f>SUM(F99:F102)</f>
        <v>0</v>
      </c>
    </row>
    <row r="104" spans="1:6" x14ac:dyDescent="0.35">
      <c r="A104" s="61" t="s">
        <v>82</v>
      </c>
      <c r="B104" s="61"/>
      <c r="C104" s="61"/>
      <c r="D104" s="61"/>
      <c r="E104" s="61"/>
      <c r="F104" s="61"/>
    </row>
    <row r="105" spans="1:6" ht="15" x14ac:dyDescent="0.35">
      <c r="A105" s="10" t="s">
        <v>9</v>
      </c>
      <c r="B105" s="10" t="s">
        <v>2</v>
      </c>
      <c r="C105" s="10" t="s">
        <v>3</v>
      </c>
      <c r="D105" s="10" t="s">
        <v>4</v>
      </c>
      <c r="E105" s="30" t="s">
        <v>5</v>
      </c>
      <c r="F105" s="10" t="s">
        <v>6</v>
      </c>
    </row>
    <row r="106" spans="1:6" ht="77.5" x14ac:dyDescent="0.35">
      <c r="A106" s="5" t="s">
        <v>36</v>
      </c>
      <c r="B106" s="20" t="s">
        <v>103</v>
      </c>
      <c r="C106" s="5" t="s">
        <v>40</v>
      </c>
      <c r="D106" s="5">
        <f>(10+6)*2*3.5</f>
        <v>112</v>
      </c>
      <c r="E106" s="6"/>
      <c r="F106" s="14"/>
    </row>
    <row r="107" spans="1:6" ht="93" x14ac:dyDescent="0.35">
      <c r="A107" s="5" t="s">
        <v>38</v>
      </c>
      <c r="B107" s="20" t="s">
        <v>104</v>
      </c>
      <c r="C107" s="5" t="s">
        <v>40</v>
      </c>
      <c r="D107" s="5">
        <f>(10+6)*2*3.5</f>
        <v>112</v>
      </c>
      <c r="E107" s="6"/>
      <c r="F107" s="14"/>
    </row>
    <row r="108" spans="1:6" ht="31.5" customHeight="1" x14ac:dyDescent="0.35">
      <c r="A108" s="59" t="s">
        <v>224</v>
      </c>
      <c r="B108" s="60"/>
      <c r="C108" s="12"/>
      <c r="D108" s="12"/>
      <c r="E108" s="31"/>
      <c r="F108" s="15">
        <f>SUM(F106:F107)</f>
        <v>0</v>
      </c>
    </row>
    <row r="109" spans="1:6" x14ac:dyDescent="0.35">
      <c r="A109" s="61" t="s">
        <v>85</v>
      </c>
      <c r="B109" s="61"/>
      <c r="C109" s="61"/>
      <c r="D109" s="61"/>
      <c r="E109" s="61"/>
      <c r="F109" s="61"/>
    </row>
    <row r="110" spans="1:6" ht="15" x14ac:dyDescent="0.35">
      <c r="A110" s="10" t="s">
        <v>9</v>
      </c>
      <c r="B110" s="10" t="s">
        <v>2</v>
      </c>
      <c r="C110" s="10" t="s">
        <v>3</v>
      </c>
      <c r="D110" s="10" t="s">
        <v>4</v>
      </c>
      <c r="E110" s="30" t="s">
        <v>5</v>
      </c>
      <c r="F110" s="10" t="s">
        <v>6</v>
      </c>
    </row>
    <row r="111" spans="1:6" ht="46.5" x14ac:dyDescent="0.35">
      <c r="A111" s="5" t="s">
        <v>44</v>
      </c>
      <c r="B111" s="5" t="s">
        <v>105</v>
      </c>
      <c r="C111" s="5" t="s">
        <v>22</v>
      </c>
      <c r="D111" s="5">
        <f>7*11</f>
        <v>77</v>
      </c>
      <c r="E111" s="6"/>
      <c r="F111" s="14"/>
    </row>
    <row r="112" spans="1:6" ht="77.5" x14ac:dyDescent="0.35">
      <c r="A112" s="5" t="s">
        <v>46</v>
      </c>
      <c r="B112" s="20" t="s">
        <v>106</v>
      </c>
      <c r="C112" s="5" t="s">
        <v>40</v>
      </c>
      <c r="D112" s="5">
        <f>7*11</f>
        <v>77</v>
      </c>
      <c r="E112" s="6"/>
      <c r="F112" s="14"/>
    </row>
    <row r="113" spans="1:6" ht="77.5" x14ac:dyDescent="0.35">
      <c r="A113" s="5" t="s">
        <v>48</v>
      </c>
      <c r="B113" s="20" t="s">
        <v>107</v>
      </c>
      <c r="C113" s="5" t="s">
        <v>28</v>
      </c>
      <c r="D113" s="5">
        <v>10.4</v>
      </c>
      <c r="E113" s="6"/>
      <c r="F113" s="14"/>
    </row>
    <row r="114" spans="1:6" ht="77.5" x14ac:dyDescent="0.35">
      <c r="A114" s="5" t="s">
        <v>50</v>
      </c>
      <c r="B114" s="20" t="s">
        <v>108</v>
      </c>
      <c r="C114" s="5" t="s">
        <v>40</v>
      </c>
      <c r="D114" s="5">
        <f>6*10</f>
        <v>60</v>
      </c>
      <c r="E114" s="6"/>
      <c r="F114" s="14"/>
    </row>
    <row r="115" spans="1:6" ht="31.5" customHeight="1" x14ac:dyDescent="0.35">
      <c r="A115" s="59" t="s">
        <v>223</v>
      </c>
      <c r="B115" s="60"/>
      <c r="C115" s="12"/>
      <c r="D115" s="12"/>
      <c r="E115" s="31"/>
      <c r="F115" s="15">
        <f>SUM(F111:F114)</f>
        <v>0</v>
      </c>
    </row>
    <row r="116" spans="1:6" x14ac:dyDescent="0.35">
      <c r="A116" s="61" t="s">
        <v>90</v>
      </c>
      <c r="B116" s="61"/>
      <c r="C116" s="61"/>
      <c r="D116" s="61"/>
      <c r="E116" s="61"/>
      <c r="F116" s="61"/>
    </row>
    <row r="117" spans="1:6" ht="15" x14ac:dyDescent="0.35">
      <c r="A117" s="10" t="s">
        <v>9</v>
      </c>
      <c r="B117" s="10" t="s">
        <v>2</v>
      </c>
      <c r="C117" s="10" t="s">
        <v>3</v>
      </c>
      <c r="D117" s="10" t="s">
        <v>4</v>
      </c>
      <c r="E117" s="30" t="s">
        <v>5</v>
      </c>
      <c r="F117" s="10" t="s">
        <v>6</v>
      </c>
    </row>
    <row r="118" spans="1:6" ht="93" x14ac:dyDescent="0.35">
      <c r="A118" s="5" t="s">
        <v>55</v>
      </c>
      <c r="B118" s="5" t="s">
        <v>109</v>
      </c>
      <c r="C118" s="5" t="s">
        <v>67</v>
      </c>
      <c r="D118" s="5">
        <v>2</v>
      </c>
      <c r="E118" s="6"/>
      <c r="F118" s="5"/>
    </row>
    <row r="119" spans="1:6" ht="93" x14ac:dyDescent="0.35">
      <c r="A119" s="5" t="s">
        <v>56</v>
      </c>
      <c r="B119" s="5" t="s">
        <v>110</v>
      </c>
      <c r="C119" s="5" t="s">
        <v>67</v>
      </c>
      <c r="D119" s="5">
        <v>1</v>
      </c>
      <c r="E119" s="6"/>
      <c r="F119" s="5"/>
    </row>
    <row r="120" spans="1:6" ht="93" x14ac:dyDescent="0.35">
      <c r="A120" s="5" t="s">
        <v>93</v>
      </c>
      <c r="B120" s="5" t="s">
        <v>111</v>
      </c>
      <c r="C120" s="5" t="s">
        <v>67</v>
      </c>
      <c r="D120" s="5">
        <v>2</v>
      </c>
      <c r="E120" s="6"/>
      <c r="F120" s="5"/>
    </row>
    <row r="121" spans="1:6" ht="31.5" customHeight="1" x14ac:dyDescent="0.35">
      <c r="A121" s="59" t="s">
        <v>221</v>
      </c>
      <c r="B121" s="60"/>
      <c r="C121" s="12"/>
      <c r="D121" s="12"/>
      <c r="E121" s="31"/>
      <c r="F121" s="13">
        <f>SUM(F118:F120)</f>
        <v>0</v>
      </c>
    </row>
    <row r="122" spans="1:6" x14ac:dyDescent="0.35">
      <c r="A122" s="61" t="s">
        <v>112</v>
      </c>
      <c r="B122" s="61"/>
      <c r="C122" s="61"/>
      <c r="D122" s="61"/>
      <c r="E122" s="61"/>
      <c r="F122" s="61"/>
    </row>
    <row r="123" spans="1:6" ht="15" x14ac:dyDescent="0.35">
      <c r="A123" s="10" t="s">
        <v>9</v>
      </c>
      <c r="B123" s="10" t="s">
        <v>2</v>
      </c>
      <c r="C123" s="10" t="s">
        <v>3</v>
      </c>
      <c r="D123" s="10" t="s">
        <v>4</v>
      </c>
      <c r="E123" s="30" t="s">
        <v>5</v>
      </c>
      <c r="F123" s="10" t="s">
        <v>6</v>
      </c>
    </row>
    <row r="124" spans="1:6" ht="139.5" x14ac:dyDescent="0.35">
      <c r="A124" s="5" t="s">
        <v>113</v>
      </c>
      <c r="B124" s="5" t="s">
        <v>114</v>
      </c>
      <c r="C124" s="5"/>
      <c r="D124" s="5"/>
      <c r="E124" s="6"/>
      <c r="F124" s="6"/>
    </row>
    <row r="125" spans="1:6" ht="15.5" x14ac:dyDescent="0.35">
      <c r="A125" s="5" t="s">
        <v>59</v>
      </c>
      <c r="B125" s="5" t="s">
        <v>115</v>
      </c>
      <c r="C125" s="5" t="s">
        <v>15</v>
      </c>
      <c r="D125" s="5">
        <v>8</v>
      </c>
      <c r="E125" s="6"/>
      <c r="F125" s="6"/>
    </row>
    <row r="126" spans="1:6" ht="15.5" x14ac:dyDescent="0.35">
      <c r="A126" s="5" t="s">
        <v>62</v>
      </c>
      <c r="B126" s="5" t="s">
        <v>116</v>
      </c>
      <c r="C126" s="5" t="s">
        <v>15</v>
      </c>
      <c r="D126" s="5">
        <v>0.6</v>
      </c>
      <c r="E126" s="6"/>
      <c r="F126" s="6"/>
    </row>
    <row r="127" spans="1:6" ht="15.5" x14ac:dyDescent="0.35">
      <c r="A127" s="5" t="s">
        <v>117</v>
      </c>
      <c r="B127" s="5" t="s">
        <v>118</v>
      </c>
      <c r="C127" s="5" t="s">
        <v>15</v>
      </c>
      <c r="D127" s="5">
        <v>1.6</v>
      </c>
      <c r="E127" s="6"/>
      <c r="F127" s="6"/>
    </row>
    <row r="128" spans="1:6" ht="77.5" x14ac:dyDescent="0.35">
      <c r="A128" s="5" t="s">
        <v>119</v>
      </c>
      <c r="B128" s="5" t="s">
        <v>120</v>
      </c>
      <c r="C128" s="5" t="s">
        <v>15</v>
      </c>
      <c r="D128" s="5">
        <v>11.6</v>
      </c>
      <c r="E128" s="6"/>
      <c r="F128" s="6"/>
    </row>
    <row r="129" spans="1:7" ht="15.5" x14ac:dyDescent="0.35">
      <c r="A129" s="5" t="s">
        <v>121</v>
      </c>
      <c r="B129" s="5" t="s">
        <v>122</v>
      </c>
      <c r="C129" s="5" t="s">
        <v>15</v>
      </c>
      <c r="D129" s="5">
        <v>5.2</v>
      </c>
      <c r="E129" s="6"/>
      <c r="F129" s="6"/>
    </row>
    <row r="130" spans="1:7" ht="31" x14ac:dyDescent="0.35">
      <c r="A130" s="5" t="s">
        <v>123</v>
      </c>
      <c r="B130" s="5" t="s">
        <v>124</v>
      </c>
      <c r="C130" s="5" t="s">
        <v>22</v>
      </c>
      <c r="D130" s="5">
        <v>46</v>
      </c>
      <c r="E130" s="6"/>
      <c r="F130" s="6"/>
    </row>
    <row r="131" spans="1:7" ht="31" x14ac:dyDescent="0.35">
      <c r="A131" s="5" t="s">
        <v>125</v>
      </c>
      <c r="B131" s="5" t="s">
        <v>126</v>
      </c>
      <c r="C131" s="5" t="s">
        <v>22</v>
      </c>
      <c r="D131" s="5">
        <v>60</v>
      </c>
      <c r="E131" s="6"/>
      <c r="F131" s="6"/>
    </row>
    <row r="132" spans="1:7" ht="15.5" x14ac:dyDescent="0.35">
      <c r="A132" s="5" t="s">
        <v>127</v>
      </c>
      <c r="B132" s="5" t="s">
        <v>128</v>
      </c>
      <c r="C132" s="5" t="s">
        <v>28</v>
      </c>
      <c r="D132" s="5">
        <v>50</v>
      </c>
      <c r="E132" s="6"/>
      <c r="F132" s="6"/>
    </row>
    <row r="133" spans="1:7" ht="15.5" x14ac:dyDescent="0.35">
      <c r="A133" s="5" t="s">
        <v>129</v>
      </c>
      <c r="B133" s="5" t="s">
        <v>130</v>
      </c>
      <c r="C133" s="5" t="s">
        <v>28</v>
      </c>
      <c r="D133" s="5">
        <v>40</v>
      </c>
      <c r="E133" s="6"/>
      <c r="F133" s="6"/>
    </row>
    <row r="134" spans="1:7" ht="15.5" x14ac:dyDescent="0.35">
      <c r="A134" s="5" t="s">
        <v>131</v>
      </c>
      <c r="B134" s="5" t="s">
        <v>132</v>
      </c>
      <c r="C134" s="5" t="s">
        <v>67</v>
      </c>
      <c r="D134" s="5">
        <v>12</v>
      </c>
      <c r="E134" s="6"/>
      <c r="F134" s="6"/>
    </row>
    <row r="135" spans="1:7" ht="15.5" x14ac:dyDescent="0.35">
      <c r="A135" s="5" t="s">
        <v>133</v>
      </c>
      <c r="B135" s="5" t="s">
        <v>134</v>
      </c>
      <c r="C135" s="5" t="s">
        <v>67</v>
      </c>
      <c r="D135" s="5">
        <v>2</v>
      </c>
      <c r="E135" s="6"/>
      <c r="F135" s="6"/>
    </row>
    <row r="136" spans="1:7" ht="15.5" x14ac:dyDescent="0.35">
      <c r="A136" s="5" t="s">
        <v>135</v>
      </c>
      <c r="B136" s="5" t="s">
        <v>136</v>
      </c>
      <c r="C136" s="5" t="s">
        <v>28</v>
      </c>
      <c r="D136" s="5">
        <v>50</v>
      </c>
      <c r="E136" s="6"/>
      <c r="F136" s="6"/>
    </row>
    <row r="137" spans="1:7" ht="15.5" x14ac:dyDescent="0.35">
      <c r="A137" s="5" t="s">
        <v>137</v>
      </c>
      <c r="B137" s="5" t="s">
        <v>138</v>
      </c>
      <c r="C137" s="5" t="s">
        <v>67</v>
      </c>
      <c r="D137" s="5">
        <v>2</v>
      </c>
      <c r="E137" s="6"/>
      <c r="F137" s="6"/>
    </row>
    <row r="138" spans="1:7" ht="138.75" customHeight="1" x14ac:dyDescent="0.35">
      <c r="A138" s="5" t="s">
        <v>139</v>
      </c>
      <c r="B138" s="5" t="s">
        <v>140</v>
      </c>
      <c r="C138" s="5" t="s">
        <v>9</v>
      </c>
      <c r="D138" s="5">
        <v>1</v>
      </c>
      <c r="E138" s="6"/>
      <c r="F138" s="6"/>
    </row>
    <row r="139" spans="1:7" ht="77.5" x14ac:dyDescent="0.35">
      <c r="A139" s="5" t="s">
        <v>141</v>
      </c>
      <c r="B139" s="5" t="s">
        <v>142</v>
      </c>
      <c r="C139" s="5" t="s">
        <v>9</v>
      </c>
      <c r="D139" s="5">
        <v>1</v>
      </c>
      <c r="E139" s="6"/>
      <c r="F139" s="6"/>
    </row>
    <row r="140" spans="1:7" ht="139.5" x14ac:dyDescent="0.35">
      <c r="A140" s="5" t="s">
        <v>143</v>
      </c>
      <c r="B140" s="5" t="s">
        <v>144</v>
      </c>
      <c r="C140" s="5" t="s">
        <v>9</v>
      </c>
      <c r="D140" s="5">
        <v>2</v>
      </c>
      <c r="E140" s="6"/>
      <c r="F140" s="6"/>
    </row>
    <row r="141" spans="1:7" ht="31.5" customHeight="1" x14ac:dyDescent="0.35">
      <c r="A141" s="59" t="s">
        <v>222</v>
      </c>
      <c r="B141" s="60"/>
      <c r="C141" s="12"/>
      <c r="D141" s="12"/>
      <c r="E141" s="31"/>
      <c r="F141" s="13">
        <f>SUM(F124:F140)</f>
        <v>0</v>
      </c>
    </row>
    <row r="142" spans="1:7" x14ac:dyDescent="0.35">
      <c r="A142" s="64" t="s">
        <v>145</v>
      </c>
      <c r="B142" s="64"/>
      <c r="C142" s="64"/>
      <c r="D142" s="64"/>
      <c r="E142" s="64"/>
      <c r="F142" s="64"/>
      <c r="G142" s="53"/>
    </row>
    <row r="143" spans="1:7" ht="15" x14ac:dyDescent="0.35">
      <c r="A143" s="22" t="s">
        <v>9</v>
      </c>
      <c r="B143" s="22" t="s">
        <v>2</v>
      </c>
      <c r="C143" s="22" t="s">
        <v>3</v>
      </c>
      <c r="D143" s="22" t="s">
        <v>4</v>
      </c>
      <c r="E143" s="24" t="s">
        <v>5</v>
      </c>
      <c r="F143" s="22" t="s">
        <v>6</v>
      </c>
      <c r="G143" s="53"/>
    </row>
    <row r="144" spans="1:7" ht="263.5" x14ac:dyDescent="0.35">
      <c r="A144" s="16" t="s">
        <v>146</v>
      </c>
      <c r="B144" s="16" t="s">
        <v>147</v>
      </c>
      <c r="C144" s="16"/>
      <c r="D144" s="16"/>
      <c r="E144" s="32"/>
      <c r="F144" s="32">
        <f>D144*E144</f>
        <v>0</v>
      </c>
      <c r="G144" s="53"/>
    </row>
    <row r="145" spans="1:7" ht="93" x14ac:dyDescent="0.35">
      <c r="A145" s="16" t="s">
        <v>65</v>
      </c>
      <c r="B145" s="16" t="s">
        <v>148</v>
      </c>
      <c r="C145" s="16" t="s">
        <v>9</v>
      </c>
      <c r="D145" s="16">
        <v>1</v>
      </c>
      <c r="E145" s="32"/>
      <c r="F145" s="32"/>
      <c r="G145" s="53"/>
    </row>
    <row r="146" spans="1:7" ht="62" x14ac:dyDescent="0.35">
      <c r="A146" s="16" t="s">
        <v>68</v>
      </c>
      <c r="B146" s="16" t="s">
        <v>149</v>
      </c>
      <c r="C146" s="16" t="s">
        <v>9</v>
      </c>
      <c r="D146" s="16">
        <v>1</v>
      </c>
      <c r="E146" s="32"/>
      <c r="F146" s="32"/>
      <c r="G146" s="53"/>
    </row>
    <row r="147" spans="1:7" ht="31" x14ac:dyDescent="0.35">
      <c r="A147" s="16" t="s">
        <v>150</v>
      </c>
      <c r="B147" s="16" t="s">
        <v>151</v>
      </c>
      <c r="C147" s="16" t="s">
        <v>152</v>
      </c>
      <c r="D147" s="16">
        <v>15</v>
      </c>
      <c r="E147" s="32"/>
      <c r="F147" s="32"/>
      <c r="G147" s="53"/>
    </row>
    <row r="148" spans="1:7" ht="31" x14ac:dyDescent="0.35">
      <c r="A148" s="16" t="s">
        <v>153</v>
      </c>
      <c r="B148" s="16" t="s">
        <v>154</v>
      </c>
      <c r="C148" s="16" t="s">
        <v>152</v>
      </c>
      <c r="D148" s="16">
        <v>10</v>
      </c>
      <c r="E148" s="32"/>
      <c r="F148" s="32"/>
      <c r="G148" s="53"/>
    </row>
    <row r="149" spans="1:7" ht="45.75" customHeight="1" x14ac:dyDescent="0.35">
      <c r="A149" s="16" t="s">
        <v>155</v>
      </c>
      <c r="B149" s="16" t="s">
        <v>156</v>
      </c>
      <c r="C149" s="16" t="s">
        <v>28</v>
      </c>
      <c r="D149" s="16">
        <v>50</v>
      </c>
      <c r="E149" s="32"/>
      <c r="F149" s="32"/>
    </row>
    <row r="150" spans="1:7" ht="87" customHeight="1" x14ac:dyDescent="0.35">
      <c r="A150" s="16" t="s">
        <v>157</v>
      </c>
      <c r="B150" s="16" t="s">
        <v>158</v>
      </c>
      <c r="C150" s="16" t="s">
        <v>28</v>
      </c>
      <c r="D150" s="16">
        <v>15</v>
      </c>
      <c r="E150" s="32"/>
      <c r="F150" s="32"/>
    </row>
    <row r="151" spans="1:7" ht="75.75" customHeight="1" x14ac:dyDescent="0.35">
      <c r="A151" s="16" t="s">
        <v>159</v>
      </c>
      <c r="B151" s="16" t="s">
        <v>160</v>
      </c>
      <c r="C151" s="16" t="s">
        <v>161</v>
      </c>
      <c r="D151" s="16">
        <v>5</v>
      </c>
      <c r="E151" s="32"/>
      <c r="F151" s="32"/>
    </row>
    <row r="152" spans="1:7" ht="72.75" customHeight="1" x14ac:dyDescent="0.35">
      <c r="A152" s="16" t="s">
        <v>162</v>
      </c>
      <c r="B152" s="16" t="s">
        <v>163</v>
      </c>
      <c r="C152" s="16" t="s">
        <v>161</v>
      </c>
      <c r="D152" s="16">
        <v>6</v>
      </c>
      <c r="E152" s="32"/>
      <c r="F152" s="32"/>
    </row>
    <row r="153" spans="1:7" ht="46.5" x14ac:dyDescent="0.35">
      <c r="A153" s="16" t="s">
        <v>164</v>
      </c>
      <c r="B153" s="16" t="s">
        <v>165</v>
      </c>
      <c r="C153" s="16" t="s">
        <v>161</v>
      </c>
      <c r="D153" s="16">
        <v>10</v>
      </c>
      <c r="E153" s="32"/>
      <c r="F153" s="32"/>
    </row>
    <row r="154" spans="1:7" ht="46.5" x14ac:dyDescent="0.35">
      <c r="A154" s="16" t="s">
        <v>166</v>
      </c>
      <c r="B154" s="16" t="s">
        <v>167</v>
      </c>
      <c r="C154" s="16" t="s">
        <v>161</v>
      </c>
      <c r="D154" s="16">
        <v>5</v>
      </c>
      <c r="E154" s="32"/>
      <c r="F154" s="32"/>
    </row>
    <row r="155" spans="1:7" ht="77.5" x14ac:dyDescent="0.35">
      <c r="A155" s="16" t="s">
        <v>168</v>
      </c>
      <c r="B155" s="16" t="s">
        <v>169</v>
      </c>
      <c r="C155" s="16" t="s">
        <v>161</v>
      </c>
      <c r="D155" s="16">
        <v>500</v>
      </c>
      <c r="E155" s="32"/>
      <c r="F155" s="32"/>
    </row>
    <row r="156" spans="1:7" ht="62" x14ac:dyDescent="0.35">
      <c r="A156" s="16" t="s">
        <v>170</v>
      </c>
      <c r="B156" s="16" t="s">
        <v>171</v>
      </c>
      <c r="C156" s="16" t="s">
        <v>9</v>
      </c>
      <c r="D156" s="16">
        <v>1</v>
      </c>
      <c r="E156" s="32"/>
      <c r="F156" s="32"/>
    </row>
    <row r="157" spans="1:7" ht="77" customHeight="1" x14ac:dyDescent="0.35">
      <c r="A157" s="59" t="s">
        <v>226</v>
      </c>
      <c r="B157" s="60"/>
      <c r="C157" s="12"/>
      <c r="D157" s="12"/>
      <c r="E157" s="31"/>
      <c r="F157" s="13">
        <f>SUM(F144:F156)</f>
        <v>0</v>
      </c>
    </row>
    <row r="158" spans="1:7" ht="15.5" x14ac:dyDescent="0.35">
      <c r="A158" s="62" t="s">
        <v>172</v>
      </c>
      <c r="B158" s="63"/>
      <c r="C158" s="23"/>
      <c r="D158" s="23"/>
      <c r="E158" s="33"/>
      <c r="F158" s="24">
        <f>F157+F141+F121+F115+F108+F103+F96</f>
        <v>0</v>
      </c>
    </row>
    <row r="159" spans="1:7" ht="15.5" x14ac:dyDescent="0.35">
      <c r="A159" s="56" t="s">
        <v>173</v>
      </c>
      <c r="B159" s="56"/>
      <c r="C159" s="56"/>
      <c r="D159" s="56"/>
      <c r="E159" s="56"/>
      <c r="F159" s="56"/>
    </row>
    <row r="160" spans="1:7" ht="15.5" x14ac:dyDescent="0.35">
      <c r="A160" s="61" t="s">
        <v>0</v>
      </c>
      <c r="B160" s="61"/>
      <c r="C160" s="61"/>
      <c r="D160" s="61"/>
      <c r="E160" s="61"/>
      <c r="F160" s="19"/>
    </row>
    <row r="161" spans="1:6" ht="15.5" x14ac:dyDescent="0.35">
      <c r="A161" s="3" t="s">
        <v>1</v>
      </c>
      <c r="B161" s="20" t="s">
        <v>2</v>
      </c>
      <c r="C161" s="3" t="s">
        <v>3</v>
      </c>
      <c r="D161" s="3" t="s">
        <v>4</v>
      </c>
      <c r="E161" s="28" t="s">
        <v>5</v>
      </c>
      <c r="F161" s="3" t="s">
        <v>6</v>
      </c>
    </row>
    <row r="162" spans="1:6" ht="97" customHeight="1" x14ac:dyDescent="0.35">
      <c r="A162" s="10" t="s">
        <v>7</v>
      </c>
      <c r="B162" s="20" t="s">
        <v>174</v>
      </c>
      <c r="C162" s="5" t="s">
        <v>12</v>
      </c>
      <c r="D162" s="5">
        <f>(2+2.6)*2*0.4*0.4+ 2*0.4</f>
        <v>2.2720000000000002</v>
      </c>
      <c r="E162" s="6"/>
      <c r="F162" s="6"/>
    </row>
    <row r="163" spans="1:6" ht="94.5" customHeight="1" x14ac:dyDescent="0.35">
      <c r="A163" s="10" t="s">
        <v>10</v>
      </c>
      <c r="B163" s="20" t="s">
        <v>175</v>
      </c>
      <c r="C163" s="5" t="s">
        <v>15</v>
      </c>
      <c r="D163" s="5">
        <f>15*1.5*2</f>
        <v>45</v>
      </c>
      <c r="E163" s="6"/>
      <c r="F163" s="6"/>
    </row>
    <row r="164" spans="1:6" ht="93" x14ac:dyDescent="0.35">
      <c r="A164" s="10" t="s">
        <v>10</v>
      </c>
      <c r="B164" s="20" t="s">
        <v>176</v>
      </c>
      <c r="C164" s="5" t="s">
        <v>12</v>
      </c>
      <c r="D164" s="5">
        <f>(2+2.6)*2*0.4*0.4+ 2*0.4*0.4+ 1.5*2*0.4*1</f>
        <v>2.992</v>
      </c>
      <c r="E164" s="6"/>
      <c r="F164" s="6"/>
    </row>
    <row r="165" spans="1:6" ht="62" x14ac:dyDescent="0.35">
      <c r="A165" s="10" t="s">
        <v>13</v>
      </c>
      <c r="B165" s="20" t="s">
        <v>177</v>
      </c>
      <c r="C165" s="5" t="s">
        <v>12</v>
      </c>
      <c r="D165" s="5">
        <f>(2*3+2.6*2)*0.4*0.05</f>
        <v>0.22399999999999998</v>
      </c>
      <c r="E165" s="6"/>
      <c r="F165" s="6"/>
    </row>
    <row r="166" spans="1:6" ht="46.5" x14ac:dyDescent="0.35">
      <c r="A166" s="10" t="s">
        <v>16</v>
      </c>
      <c r="B166" s="20" t="s">
        <v>178</v>
      </c>
      <c r="C166" s="5" t="s">
        <v>15</v>
      </c>
      <c r="D166" s="5">
        <f>2.6*2*0.15</f>
        <v>0.78</v>
      </c>
      <c r="E166" s="6"/>
      <c r="F166" s="6"/>
    </row>
    <row r="167" spans="1:6" ht="77.5" x14ac:dyDescent="0.35">
      <c r="A167" s="10" t="s">
        <v>18</v>
      </c>
      <c r="B167" s="20" t="s">
        <v>99</v>
      </c>
      <c r="C167" s="5" t="s">
        <v>22</v>
      </c>
      <c r="D167" s="5">
        <f>3*2.4</f>
        <v>7.1999999999999993</v>
      </c>
      <c r="E167" s="6"/>
      <c r="F167" s="6"/>
    </row>
    <row r="168" spans="1:6" ht="31.5" customHeight="1" x14ac:dyDescent="0.35">
      <c r="A168" s="10" t="s">
        <v>20</v>
      </c>
      <c r="B168" s="20" t="s">
        <v>179</v>
      </c>
      <c r="C168" s="5" t="s">
        <v>22</v>
      </c>
      <c r="D168" s="5">
        <f>3*2.4</f>
        <v>7.1999999999999993</v>
      </c>
      <c r="E168" s="6"/>
      <c r="F168" s="6"/>
    </row>
    <row r="169" spans="1:6" ht="93" x14ac:dyDescent="0.35">
      <c r="A169" s="10" t="s">
        <v>23</v>
      </c>
      <c r="B169" s="20" t="s">
        <v>180</v>
      </c>
      <c r="C169" s="5" t="s">
        <v>12</v>
      </c>
      <c r="D169" s="5">
        <f>2*2.6*0.3</f>
        <v>1.56</v>
      </c>
      <c r="E169" s="6"/>
      <c r="F169" s="6"/>
    </row>
    <row r="170" spans="1:6" ht="15.5" x14ac:dyDescent="0.35">
      <c r="A170" s="11"/>
      <c r="B170" s="8" t="s">
        <v>215</v>
      </c>
      <c r="C170" s="7"/>
      <c r="D170" s="7"/>
      <c r="E170" s="29"/>
      <c r="F170" s="29">
        <f>SUM(F162:F169)</f>
        <v>0</v>
      </c>
    </row>
    <row r="171" spans="1:6" x14ac:dyDescent="0.35">
      <c r="A171" s="61" t="s">
        <v>181</v>
      </c>
      <c r="B171" s="61"/>
      <c r="C171" s="61"/>
      <c r="D171" s="61"/>
      <c r="E171" s="61"/>
      <c r="F171" s="61"/>
    </row>
    <row r="172" spans="1:6" ht="15" x14ac:dyDescent="0.35">
      <c r="A172" s="10" t="s">
        <v>9</v>
      </c>
      <c r="B172" s="10" t="s">
        <v>2</v>
      </c>
      <c r="C172" s="10" t="s">
        <v>3</v>
      </c>
      <c r="D172" s="10" t="s">
        <v>4</v>
      </c>
      <c r="E172" s="30" t="s">
        <v>5</v>
      </c>
      <c r="F172" s="10" t="s">
        <v>6</v>
      </c>
    </row>
    <row r="173" spans="1:6" ht="93" x14ac:dyDescent="0.35">
      <c r="A173" s="5" t="s">
        <v>26</v>
      </c>
      <c r="B173" s="20" t="s">
        <v>182</v>
      </c>
      <c r="C173" s="5" t="s">
        <v>40</v>
      </c>
      <c r="D173" s="5">
        <f>(2+2.6)*2*4+2*4</f>
        <v>44.8</v>
      </c>
      <c r="E173" s="6"/>
      <c r="F173" s="14"/>
    </row>
    <row r="174" spans="1:6" ht="77.5" x14ac:dyDescent="0.35">
      <c r="A174" s="5" t="s">
        <v>29</v>
      </c>
      <c r="B174" s="20" t="s">
        <v>183</v>
      </c>
      <c r="C174" s="5" t="s">
        <v>40</v>
      </c>
      <c r="D174" s="5">
        <f>(2+2.6)*2*4+2*4</f>
        <v>44.8</v>
      </c>
      <c r="E174" s="6"/>
      <c r="F174" s="14"/>
    </row>
    <row r="175" spans="1:6" ht="15.5" x14ac:dyDescent="0.35">
      <c r="A175" s="59" t="s">
        <v>227</v>
      </c>
      <c r="B175" s="60"/>
      <c r="C175" s="12"/>
      <c r="D175" s="12"/>
      <c r="E175" s="31"/>
      <c r="F175" s="15">
        <f>SUM(F173:F174)</f>
        <v>0</v>
      </c>
    </row>
    <row r="176" spans="1:6" x14ac:dyDescent="0.35">
      <c r="A176" s="61" t="s">
        <v>184</v>
      </c>
      <c r="B176" s="61"/>
      <c r="C176" s="61"/>
      <c r="D176" s="61"/>
      <c r="E176" s="61"/>
      <c r="F176" s="61"/>
    </row>
    <row r="177" spans="1:7" ht="15" x14ac:dyDescent="0.35">
      <c r="A177" s="10" t="s">
        <v>9</v>
      </c>
      <c r="B177" s="10" t="s">
        <v>2</v>
      </c>
      <c r="C177" s="10" t="s">
        <v>3</v>
      </c>
      <c r="D177" s="10" t="s">
        <v>4</v>
      </c>
      <c r="E177" s="30" t="s">
        <v>5</v>
      </c>
      <c r="F177" s="10" t="s">
        <v>6</v>
      </c>
    </row>
    <row r="178" spans="1:7" ht="46.5" x14ac:dyDescent="0.35">
      <c r="A178" s="16" t="s">
        <v>36</v>
      </c>
      <c r="B178" s="20" t="s">
        <v>185</v>
      </c>
      <c r="C178" s="16" t="s">
        <v>22</v>
      </c>
      <c r="D178" s="16">
        <v>10</v>
      </c>
      <c r="E178" s="32"/>
      <c r="F178" s="17"/>
    </row>
    <row r="179" spans="1:7" ht="77.5" x14ac:dyDescent="0.35">
      <c r="A179" s="5" t="s">
        <v>38</v>
      </c>
      <c r="B179" s="20" t="s">
        <v>186</v>
      </c>
      <c r="C179" s="5" t="s">
        <v>40</v>
      </c>
      <c r="D179" s="5">
        <v>10</v>
      </c>
      <c r="E179" s="6"/>
      <c r="F179" s="14"/>
    </row>
    <row r="180" spans="1:7" ht="77.5" x14ac:dyDescent="0.35">
      <c r="A180" s="5" t="s">
        <v>41</v>
      </c>
      <c r="B180" s="20" t="s">
        <v>187</v>
      </c>
      <c r="C180" s="5" t="s">
        <v>28</v>
      </c>
      <c r="D180" s="5">
        <f>3</f>
        <v>3</v>
      </c>
      <c r="E180" s="6"/>
      <c r="F180" s="14"/>
      <c r="G180" s="53"/>
    </row>
    <row r="181" spans="1:7" ht="31.5" customHeight="1" x14ac:dyDescent="0.35">
      <c r="A181" s="59" t="s">
        <v>228</v>
      </c>
      <c r="B181" s="60"/>
      <c r="C181" s="12"/>
      <c r="D181" s="12"/>
      <c r="E181" s="31"/>
      <c r="F181" s="15">
        <f>SUM(F178:F180)</f>
        <v>0</v>
      </c>
    </row>
    <row r="182" spans="1:7" ht="24.75" customHeight="1" x14ac:dyDescent="0.35">
      <c r="A182" s="61" t="s">
        <v>188</v>
      </c>
      <c r="B182" s="61"/>
      <c r="C182" s="61"/>
      <c r="D182" s="61"/>
      <c r="E182" s="61"/>
      <c r="F182" s="61"/>
    </row>
    <row r="183" spans="1:7" ht="15" x14ac:dyDescent="0.35">
      <c r="A183" s="10" t="s">
        <v>9</v>
      </c>
      <c r="B183" s="10" t="s">
        <v>2</v>
      </c>
      <c r="C183" s="10" t="s">
        <v>3</v>
      </c>
      <c r="D183" s="10" t="s">
        <v>4</v>
      </c>
      <c r="E183" s="30" t="s">
        <v>5</v>
      </c>
      <c r="F183" s="10" t="s">
        <v>6</v>
      </c>
    </row>
    <row r="184" spans="1:7" ht="139.5" x14ac:dyDescent="0.35">
      <c r="A184" s="5" t="s">
        <v>44</v>
      </c>
      <c r="B184" s="5" t="s">
        <v>189</v>
      </c>
      <c r="C184" s="5" t="s">
        <v>67</v>
      </c>
      <c r="D184" s="5">
        <v>2</v>
      </c>
      <c r="E184" s="6"/>
      <c r="F184" s="5"/>
    </row>
    <row r="185" spans="1:7" ht="46.5" x14ac:dyDescent="0.35">
      <c r="A185" s="51" t="s">
        <v>46</v>
      </c>
      <c r="B185" s="5" t="s">
        <v>190</v>
      </c>
      <c r="C185" s="5" t="s">
        <v>67</v>
      </c>
      <c r="D185" s="5">
        <v>2</v>
      </c>
      <c r="E185" s="6"/>
      <c r="F185" s="52"/>
    </row>
    <row r="186" spans="1:7" ht="70.5" customHeight="1" x14ac:dyDescent="0.35">
      <c r="A186" s="51" t="s">
        <v>48</v>
      </c>
      <c r="B186" s="5" t="s">
        <v>191</v>
      </c>
      <c r="C186" s="5" t="s">
        <v>67</v>
      </c>
      <c r="D186" s="5">
        <v>2</v>
      </c>
      <c r="E186" s="6"/>
      <c r="F186" s="52"/>
    </row>
    <row r="187" spans="1:7" ht="35.25" customHeight="1" x14ac:dyDescent="0.35">
      <c r="A187" s="59" t="s">
        <v>229</v>
      </c>
      <c r="B187" s="60"/>
      <c r="C187" s="12"/>
      <c r="D187" s="12"/>
      <c r="E187" s="31"/>
      <c r="F187" s="13">
        <f>SUM(F184:F186)</f>
        <v>0</v>
      </c>
    </row>
    <row r="188" spans="1:7" ht="32.25" customHeight="1" x14ac:dyDescent="0.35">
      <c r="A188" s="61" t="s">
        <v>192</v>
      </c>
      <c r="B188" s="61"/>
      <c r="C188" s="61"/>
      <c r="D188" s="61"/>
      <c r="E188" s="61"/>
      <c r="F188" s="61"/>
    </row>
    <row r="189" spans="1:7" ht="15" x14ac:dyDescent="0.35">
      <c r="A189" s="10" t="s">
        <v>9</v>
      </c>
      <c r="B189" s="10" t="s">
        <v>2</v>
      </c>
      <c r="C189" s="10" t="s">
        <v>3</v>
      </c>
      <c r="D189" s="10" t="s">
        <v>4</v>
      </c>
      <c r="E189" s="30" t="s">
        <v>5</v>
      </c>
      <c r="F189" s="10" t="s">
        <v>6</v>
      </c>
    </row>
    <row r="190" spans="1:7" ht="54.75" customHeight="1" x14ac:dyDescent="0.35">
      <c r="A190" s="5" t="s">
        <v>55</v>
      </c>
      <c r="B190" s="5" t="s">
        <v>193</v>
      </c>
      <c r="C190" s="5" t="s">
        <v>67</v>
      </c>
      <c r="D190" s="5">
        <v>2</v>
      </c>
      <c r="E190" s="6"/>
      <c r="F190" s="6"/>
    </row>
    <row r="191" spans="1:7" ht="31" x14ac:dyDescent="0.35">
      <c r="A191" s="5" t="s">
        <v>56</v>
      </c>
      <c r="B191" s="5" t="s">
        <v>194</v>
      </c>
      <c r="C191" s="5" t="s">
        <v>67</v>
      </c>
      <c r="D191" s="5">
        <v>2</v>
      </c>
      <c r="E191" s="6"/>
      <c r="F191" s="6"/>
    </row>
    <row r="192" spans="1:7" ht="93" x14ac:dyDescent="0.35">
      <c r="A192" s="5" t="s">
        <v>93</v>
      </c>
      <c r="B192" s="5" t="s">
        <v>195</v>
      </c>
      <c r="C192" s="5" t="s">
        <v>9</v>
      </c>
      <c r="D192" s="5">
        <v>1</v>
      </c>
      <c r="E192" s="6"/>
      <c r="F192" s="6"/>
    </row>
    <row r="193" spans="1:7" ht="15.5" x14ac:dyDescent="0.35">
      <c r="A193" s="59" t="s">
        <v>230</v>
      </c>
      <c r="B193" s="60"/>
      <c r="C193" s="12"/>
      <c r="D193" s="12"/>
      <c r="E193" s="31"/>
      <c r="F193" s="13">
        <f>SUM(F190:F192)</f>
        <v>0</v>
      </c>
    </row>
    <row r="194" spans="1:7" ht="15.5" x14ac:dyDescent="0.35">
      <c r="A194" s="62" t="s">
        <v>196</v>
      </c>
      <c r="B194" s="63"/>
      <c r="C194" s="23"/>
      <c r="D194" s="23"/>
      <c r="E194" s="33"/>
      <c r="F194" s="24">
        <f>F193+F187+F181+F175+F170</f>
        <v>0</v>
      </c>
    </row>
    <row r="195" spans="1:7" ht="15.5" x14ac:dyDescent="0.35">
      <c r="A195" s="65" t="s">
        <v>197</v>
      </c>
      <c r="B195" s="65"/>
      <c r="C195" s="65"/>
      <c r="D195" s="65"/>
      <c r="E195" s="65"/>
      <c r="F195" s="65"/>
    </row>
    <row r="196" spans="1:7" ht="15.5" x14ac:dyDescent="0.35">
      <c r="A196" s="10" t="s">
        <v>231</v>
      </c>
      <c r="B196" s="47" t="s">
        <v>198</v>
      </c>
      <c r="C196" s="48"/>
      <c r="D196" s="49"/>
      <c r="E196" s="49"/>
      <c r="F196" s="36"/>
    </row>
    <row r="197" spans="1:7" ht="93" x14ac:dyDescent="0.35">
      <c r="A197" s="5" t="s">
        <v>199</v>
      </c>
      <c r="B197" s="5" t="s">
        <v>200</v>
      </c>
      <c r="C197" s="48" t="s">
        <v>201</v>
      </c>
      <c r="D197" s="49">
        <f>23*2+11+7+11+5+4+6+3+3</f>
        <v>96</v>
      </c>
      <c r="E197" s="49"/>
      <c r="F197" s="6"/>
    </row>
    <row r="198" spans="1:7" ht="93" x14ac:dyDescent="0.35">
      <c r="A198" s="5" t="s">
        <v>202</v>
      </c>
      <c r="B198" s="5" t="s">
        <v>203</v>
      </c>
      <c r="C198" s="48" t="s">
        <v>204</v>
      </c>
      <c r="D198" s="49">
        <v>2</v>
      </c>
      <c r="E198" s="49"/>
      <c r="F198" s="6"/>
    </row>
    <row r="199" spans="1:7" ht="15.5" x14ac:dyDescent="0.35">
      <c r="A199" s="66" t="s">
        <v>232</v>
      </c>
      <c r="B199" s="67"/>
      <c r="C199" s="42"/>
      <c r="D199" s="42"/>
      <c r="E199" s="43"/>
      <c r="F199" s="44">
        <f>SUM(F197:F198)</f>
        <v>0</v>
      </c>
    </row>
    <row r="200" spans="1:7" ht="15.5" x14ac:dyDescent="0.35">
      <c r="A200" s="22"/>
      <c r="B200" s="46" t="s">
        <v>205</v>
      </c>
      <c r="C200" s="42"/>
      <c r="D200" s="42"/>
      <c r="E200" s="43"/>
      <c r="F200" s="44">
        <f>F51+F199+F194+F158+F87</f>
        <v>0</v>
      </c>
    </row>
    <row r="201" spans="1:7" x14ac:dyDescent="0.35">
      <c r="G201" s="50"/>
    </row>
    <row r="202" spans="1:7" ht="15.5" x14ac:dyDescent="0.35">
      <c r="F202" s="55"/>
    </row>
    <row r="204" spans="1:7" x14ac:dyDescent="0.35">
      <c r="G204" s="54"/>
    </row>
  </sheetData>
  <mergeCells count="53">
    <mergeCell ref="A3:F3"/>
    <mergeCell ref="A193:B193"/>
    <mergeCell ref="A194:B194"/>
    <mergeCell ref="A195:F195"/>
    <mergeCell ref="A199:B199"/>
    <mergeCell ref="A175:B175"/>
    <mergeCell ref="A176:F176"/>
    <mergeCell ref="A181:B181"/>
    <mergeCell ref="A182:F182"/>
    <mergeCell ref="A187:B187"/>
    <mergeCell ref="A188:F188"/>
    <mergeCell ref="A171:F171"/>
    <mergeCell ref="A109:F109"/>
    <mergeCell ref="A115:B115"/>
    <mergeCell ref="A116:F116"/>
    <mergeCell ref="A121:B121"/>
    <mergeCell ref="A122:F122"/>
    <mergeCell ref="A141:B141"/>
    <mergeCell ref="A142:F142"/>
    <mergeCell ref="A157:B157"/>
    <mergeCell ref="A158:B158"/>
    <mergeCell ref="A159:F159"/>
    <mergeCell ref="A160:E160"/>
    <mergeCell ref="A108:B108"/>
    <mergeCell ref="A73:B73"/>
    <mergeCell ref="A74:F74"/>
    <mergeCell ref="A80:B80"/>
    <mergeCell ref="A81:F81"/>
    <mergeCell ref="A87:B87"/>
    <mergeCell ref="A88:F88"/>
    <mergeCell ref="A89:E89"/>
    <mergeCell ref="A97:F97"/>
    <mergeCell ref="A103:B103"/>
    <mergeCell ref="A104:F104"/>
    <mergeCell ref="A86:B86"/>
    <mergeCell ref="A69:F69"/>
    <mergeCell ref="A35:B35"/>
    <mergeCell ref="A36:F36"/>
    <mergeCell ref="A40:B40"/>
    <mergeCell ref="A41:F41"/>
    <mergeCell ref="A45:B45"/>
    <mergeCell ref="A46:F46"/>
    <mergeCell ref="A50:B50"/>
    <mergeCell ref="A53:F53"/>
    <mergeCell ref="A54:E54"/>
    <mergeCell ref="A62:F62"/>
    <mergeCell ref="A68:B68"/>
    <mergeCell ref="A28:F28"/>
    <mergeCell ref="A5:F5"/>
    <mergeCell ref="A15:F15"/>
    <mergeCell ref="A21:B21"/>
    <mergeCell ref="A22:F22"/>
    <mergeCell ref="A27:B27"/>
  </mergeCells>
  <phoneticPr fontId="10" type="noConversion"/>
  <pageMargins left="0.7" right="0.7" top="0.75" bottom="0.75" header="0.3" footer="0.3"/>
  <pageSetup orientation="portrait" horizontalDpi="360" verticalDpi="36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89f832b-542b-4c77-bd37-23b6df52d260">
      <Terms xmlns="http://schemas.microsoft.com/office/infopath/2007/PartnerControls"/>
    </lcf76f155ced4ddcb4097134ff3c332f>
    <_ip_UnifiedCompliancePolicyUIAction xmlns="http://schemas.microsoft.com/sharepoint/v3" xsi:nil="true"/>
    <o99d250c03344da181939f0145dbc023 xmlns="14a9c00f-d9e3-4eb9-aad3-f69239d17d9c">
      <Terms xmlns="http://schemas.microsoft.com/office/infopath/2007/PartnerControls">
        <TermInfo xmlns="http://schemas.microsoft.com/office/infopath/2007/PartnerControls">
          <TermName xmlns="http://schemas.microsoft.com/office/infopath/2007/PartnerControls">EN</TermName>
          <TermId xmlns="http://schemas.microsoft.com/office/infopath/2007/PartnerControls">eb0f068f-7d92-44c4-a2e1-052290512cff</TermId>
        </TermInfo>
      </Terms>
    </o99d250c03344da181939f0145dbc023>
    <TaxCatchAll xmlns="3a2cca07-d411-4b48-b7e8-c526dfd39ce0">
      <Value>1</Value>
      <Value>3</Value>
    </TaxCatchAll>
    <jcd7455606374210a964e5d7a999097a xmlns="14a9c00f-d9e3-4eb9-aad3-f69239d17d9c">
      <Terms xmlns="http://schemas.microsoft.com/office/infopath/2007/PartnerControls">
        <TermInfo xmlns="http://schemas.microsoft.com/office/infopath/2007/PartnerControls">
          <TermName xmlns="http://schemas.microsoft.com/office/infopath/2007/PartnerControls">RWA</TermName>
          <TermId xmlns="http://schemas.microsoft.com/office/infopath/2007/PartnerControls">cd150826-7ba4-4427-a683-878ca8d019f8</TermId>
        </TermInfo>
      </Terms>
    </jcd7455606374210a964e5d7a999097a>
    <_ip_UnifiedCompliancePolicyProperties xmlns="http://schemas.microsoft.com/sharepoint/v3" xsi:nil="true"/>
    <j50cb40f2a0941d2947e6bcbd5d19dce xmlns="14a9c00f-d9e3-4eb9-aad3-f69239d17d9c">
      <Terms xmlns="http://schemas.microsoft.com/office/infopath/2007/PartnerControls"/>
    </j50cb40f2a0941d2947e6bcbd5d19dce>
    <kecc0e8a0a3349c79c5d1d6e51bea7c3 xmlns="14a9c00f-d9e3-4eb9-aad3-f69239d17d9c">
      <Terms xmlns="http://schemas.microsoft.com/office/infopath/2007/PartnerControls"/>
    </kecc0e8a0a3349c79c5d1d6e51bea7c3>
    <_x0023_files xmlns="189f832b-542b-4c77-bd37-23b6df52d260" xsi:nil="true"/>
    <_dlc_DocId xmlns="508ba6eb-9e09-4fd5-92f2-2d9921329f2d">RWAENABEL-1135344436-781017</_dlc_DocId>
    <_dlc_DocIdUrl xmlns="508ba6eb-9e09-4fd5-92f2-2d9921329f2d">
      <Url>https://enabelbe.sharepoint.com/sites/RWA/_layouts/15/DocIdRedir.aspx?ID=RWAENABEL-1135344436-781017</Url>
      <Description>RWAENABEL-1135344436-781017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Enabel_document" ma:contentTypeID="0x010100A054E23CC720224AB55CD5109E0645C000FAB6E44B852522409883D497955CFAB3" ma:contentTypeVersion="31" ma:contentTypeDescription="Create a new document." ma:contentTypeScope="" ma:versionID="eb1af017fb82daf71808da195e489e61">
  <xsd:schema xmlns:xsd="http://www.w3.org/2001/XMLSchema" xmlns:xs="http://www.w3.org/2001/XMLSchema" xmlns:p="http://schemas.microsoft.com/office/2006/metadata/properties" xmlns:ns1="http://schemas.microsoft.com/sharepoint/v3" xmlns:ns2="508ba6eb-9e09-4fd5-92f2-2d9921329f2d" xmlns:ns3="14a9c00f-d9e3-4eb9-aad3-f69239d17d9c" xmlns:ns4="3a2cca07-d411-4b48-b7e8-c526dfd39ce0" xmlns:ns5="3022d1cc-9911-4d86-8921-f1af51355b6a" xmlns:ns6="189f832b-542b-4c77-bd37-23b6df52d260" targetNamespace="http://schemas.microsoft.com/office/2006/metadata/properties" ma:root="true" ma:fieldsID="233e376d9356794716d9e9c644c25eea" ns1:_="" ns2:_="" ns3:_="" ns4:_="" ns5:_="" ns6:_="">
    <xsd:import namespace="http://schemas.microsoft.com/sharepoint/v3"/>
    <xsd:import namespace="508ba6eb-9e09-4fd5-92f2-2d9921329f2d"/>
    <xsd:import namespace="14a9c00f-d9e3-4eb9-aad3-f69239d17d9c"/>
    <xsd:import namespace="3a2cca07-d411-4b48-b7e8-c526dfd39ce0"/>
    <xsd:import namespace="3022d1cc-9911-4d86-8921-f1af51355b6a"/>
    <xsd:import namespace="189f832b-542b-4c77-bd37-23b6df52d260"/>
    <xsd:element name="properties">
      <xsd:complexType>
        <xsd:sequence>
          <xsd:element name="documentManagement">
            <xsd:complexType>
              <xsd:all>
                <xsd:element ref="ns2:_dlc_DocId" minOccurs="0"/>
                <xsd:element ref="ns2:_dlc_DocIdUrl" minOccurs="0"/>
                <xsd:element ref="ns2:_dlc_DocIdPersistId" minOccurs="0"/>
                <xsd:element ref="ns3:o99d250c03344da181939f0145dbc023" minOccurs="0"/>
                <xsd:element ref="ns4:TaxCatchAll" minOccurs="0"/>
                <xsd:element ref="ns4:TaxCatchAllLabel" minOccurs="0"/>
                <xsd:element ref="ns3:kecc0e8a0a3349c79c5d1d6e51bea7c3" minOccurs="0"/>
                <xsd:element ref="ns3:j50cb40f2a0941d2947e6bcbd5d19dce" minOccurs="0"/>
                <xsd:element ref="ns3:jcd7455606374210a964e5d7a999097a" minOccurs="0"/>
                <xsd:element ref="ns6:MediaServiceMetadata" minOccurs="0"/>
                <xsd:element ref="ns6:MediaServiceFastMetadata" minOccurs="0"/>
                <xsd:element ref="ns6:MediaServiceAutoKeyPoints" minOccurs="0"/>
                <xsd:element ref="ns6:MediaServiceDateTaken" minOccurs="0"/>
                <xsd:element ref="ns6:MediaServiceAutoTags" minOccurs="0"/>
                <xsd:element ref="ns6:MediaLengthInSeconds" minOccurs="0"/>
                <xsd:element ref="ns6:_x0023_files" minOccurs="0"/>
                <xsd:element ref="ns5:SharedWithUsers" minOccurs="0"/>
                <xsd:element ref="ns5:SharedWithDetails" minOccurs="0"/>
                <xsd:element ref="ns6:MediaServiceOCR" minOccurs="0"/>
                <xsd:element ref="ns6:MediaServiceGenerationTime" minOccurs="0"/>
                <xsd:element ref="ns6:MediaServiceEventHashCode" minOccurs="0"/>
                <xsd:element ref="ns6:MediaServiceLocation" minOccurs="0"/>
                <xsd:element ref="ns6:lcf76f155ced4ddcb4097134ff3c332f" minOccurs="0"/>
                <xsd:element ref="ns1:_ip_UnifiedCompliancePolicyProperties" minOccurs="0"/>
                <xsd:element ref="ns1:_ip_UnifiedCompliancePolicyUIAction" minOccurs="0"/>
                <xsd:element ref="ns6:MediaServiceObjectDetectorVersions" minOccurs="0"/>
                <xsd:element ref="ns6:MediaServiceSearchProperties" minOccurs="0"/>
                <xsd:element ref="ns6: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6" nillable="true" ma:displayName="Unified Compliance Policy Properties" ma:hidden="true" ma:internalName="_ip_UnifiedCompliancePolicyProperties">
      <xsd:simpleType>
        <xsd:restriction base="dms:Note"/>
      </xsd:simpleType>
    </xsd:element>
    <xsd:element name="_ip_UnifiedCompliancePolicyUIAction" ma:index="3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8ba6eb-9e09-4fd5-92f2-2d9921329f2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4a9c00f-d9e3-4eb9-aad3-f69239d17d9c" elementFormDefault="qualified">
    <xsd:import namespace="http://schemas.microsoft.com/office/2006/documentManagement/types"/>
    <xsd:import namespace="http://schemas.microsoft.com/office/infopath/2007/PartnerControls"/>
    <xsd:element name="o99d250c03344da181939f0145dbc023" ma:index="11" nillable="true" ma:taxonomy="true" ma:internalName="o99d250c03344da181939f0145dbc023" ma:taxonomyFieldName="Document_Language" ma:displayName="Document_Language" ma:readOnly="false" ma:default="3;#EN|eb0f068f-7d92-44c4-a2e1-052290512cff" ma:fieldId="{899d250c-0334-4da1-8193-9f0145dbc023}" ma:sspId="60552f54-6c29-411d-8801-9a0c08c1a1a0" ma:termSetId="df09f262-5bd0-48f7-8ff9-66e612052d7c" ma:anchorId="00000000-0000-0000-0000-000000000000" ma:open="false" ma:isKeyword="false">
      <xsd:complexType>
        <xsd:sequence>
          <xsd:element ref="pc:Terms" minOccurs="0" maxOccurs="1"/>
        </xsd:sequence>
      </xsd:complexType>
    </xsd:element>
    <xsd:element name="kecc0e8a0a3349c79c5d1d6e51bea7c3" ma:index="15" nillable="true" ma:taxonomy="true" ma:internalName="kecc0e8a0a3349c79c5d1d6e51bea7c3" ma:taxonomyFieldName="Document_Status" ma:displayName="Document_Status" ma:readOnly="false" ma:default="" ma:fieldId="{4ecc0e8a-0a33-49c7-9c5d-1d6e51bea7c3}" ma:sspId="60552f54-6c29-411d-8801-9a0c08c1a1a0" ma:termSetId="44d061db-62b2-4b12-a4d8-975f9639cbdb" ma:anchorId="00000000-0000-0000-0000-000000000000" ma:open="false" ma:isKeyword="false">
      <xsd:complexType>
        <xsd:sequence>
          <xsd:element ref="pc:Terms" minOccurs="0" maxOccurs="1"/>
        </xsd:sequence>
      </xsd:complexType>
    </xsd:element>
    <xsd:element name="j50cb40f2a0941d2947e6bcbd5d19dce" ma:index="17" nillable="true" ma:taxonomy="true" ma:internalName="j50cb40f2a0941d2947e6bcbd5d19dce" ma:taxonomyFieldName="Document_Type" ma:displayName="Document_Type" ma:readOnly="false" ma:default="" ma:fieldId="{350cb40f-2a09-41d2-947e-6bcbd5d19dce}" ma:sspId="60552f54-6c29-411d-8801-9a0c08c1a1a0" ma:termSetId="33f81917-df70-4c8b-9cac-ffa47dc2aabf" ma:anchorId="00000000-0000-0000-0000-000000000000" ma:open="false" ma:isKeyword="false">
      <xsd:complexType>
        <xsd:sequence>
          <xsd:element ref="pc:Terms" minOccurs="0" maxOccurs="1"/>
        </xsd:sequence>
      </xsd:complexType>
    </xsd:element>
    <xsd:element name="jcd7455606374210a964e5d7a999097a" ma:index="19" nillable="true" ma:taxonomy="true" ma:internalName="jcd7455606374210a964e5d7a999097a" ma:taxonomyFieldName="Country" ma:displayName="Country" ma:readOnly="false" ma:default="1;#RWA|cd150826-7ba4-4427-a683-878ca8d019f8" ma:fieldId="{3cd74556-0637-4210-a964-e5d7a999097a}" ma:sspId="60552f54-6c29-411d-8801-9a0c08c1a1a0" ma:termSetId="a5b2ccc0-0626-4c6c-a942-5ad76bcb68f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cca07-d411-4b48-b7e8-c526dfd39ce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69f43-82e6-4e01-9f99-bf2adc8ae71a}" ma:internalName="TaxCatchAll" ma:showField="CatchAllData" ma:web="3022d1cc-9911-4d86-8921-f1af51355b6a">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8e869f43-82e6-4e01-9f99-bf2adc8ae71a}" ma:internalName="TaxCatchAllLabel" ma:readOnly="true" ma:showField="CatchAllDataLabel" ma:web="3022d1cc-9911-4d86-8921-f1af51355b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022d1cc-9911-4d86-8921-f1af51355b6a"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9f832b-542b-4c77-bd37-23b6df52d260"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DateTaken" ma:index="24" nillable="true" ma:displayName="MediaServiceDateTaken" ma:hidden="true" ma:internalName="MediaServiceDateTaken" ma:readOnly="true">
      <xsd:simpleType>
        <xsd:restriction base="dms:Text"/>
      </xsd:simpleType>
    </xsd:element>
    <xsd:element name="MediaServiceAutoTags" ma:index="25" nillable="true" ma:displayName="Tags" ma:internalName="MediaServiceAutoTag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_x0023_files" ma:index="27" nillable="true" ma:displayName="# files" ma:format="Dropdown" ma:internalName="_x0023_files" ma:percentage="FALSE">
      <xsd:simpleType>
        <xsd:restriction base="dms:Number"/>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Location" ma:index="33" nillable="true" ma:displayName="Location" ma:internalName="MediaServiceLocation" ma:readOnly="true">
      <xsd:simpleType>
        <xsd:restriction base="dms:Text"/>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60552f54-6c29-411d-8801-9a0c08c1a1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6F52CC-4E05-4E3F-8CAC-D1ADDDF94E30}">
  <ds:schemaRefs>
    <ds:schemaRef ds:uri="http://schemas.openxmlformats.org/package/2006/metadata/core-properties"/>
    <ds:schemaRef ds:uri="14a9c00f-d9e3-4eb9-aad3-f69239d17d9c"/>
    <ds:schemaRef ds:uri="http://purl.org/dc/elements/1.1/"/>
    <ds:schemaRef ds:uri="http://schemas.microsoft.com/sharepoint/v3"/>
    <ds:schemaRef ds:uri="http://schemas.microsoft.com/office/infopath/2007/PartnerControls"/>
    <ds:schemaRef ds:uri="189f832b-542b-4c77-bd37-23b6df52d260"/>
    <ds:schemaRef ds:uri="http://schemas.microsoft.com/office/2006/metadata/properties"/>
    <ds:schemaRef ds:uri="http://schemas.microsoft.com/office/2006/documentManagement/types"/>
    <ds:schemaRef ds:uri="http://purl.org/dc/dcmitype/"/>
    <ds:schemaRef ds:uri="http://www.w3.org/XML/1998/namespace"/>
    <ds:schemaRef ds:uri="3022d1cc-9911-4d86-8921-f1af51355b6a"/>
    <ds:schemaRef ds:uri="3a2cca07-d411-4b48-b7e8-c526dfd39ce0"/>
    <ds:schemaRef ds:uri="508ba6eb-9e09-4fd5-92f2-2d9921329f2d"/>
    <ds:schemaRef ds:uri="http://purl.org/dc/terms/"/>
  </ds:schemaRefs>
</ds:datastoreItem>
</file>

<file path=customXml/itemProps2.xml><?xml version="1.0" encoding="utf-8"?>
<ds:datastoreItem xmlns:ds="http://schemas.openxmlformats.org/officeDocument/2006/customXml" ds:itemID="{3F06B923-139D-4A1C-911A-646BD8FF24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08ba6eb-9e09-4fd5-92f2-2d9921329f2d"/>
    <ds:schemaRef ds:uri="14a9c00f-d9e3-4eb9-aad3-f69239d17d9c"/>
    <ds:schemaRef ds:uri="3a2cca07-d411-4b48-b7e8-c526dfd39ce0"/>
    <ds:schemaRef ds:uri="3022d1cc-9911-4d86-8921-f1af51355b6a"/>
    <ds:schemaRef ds:uri="189f832b-542b-4c77-bd37-23b6df52d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659108-7970-437A-B076-357DE097E5AA}">
  <ds:schemaRefs>
    <ds:schemaRef ds:uri="http://schemas.microsoft.com/sharepoint/events"/>
  </ds:schemaRefs>
</ds:datastoreItem>
</file>

<file path=customXml/itemProps4.xml><?xml version="1.0" encoding="utf-8"?>
<ds:datastoreItem xmlns:ds="http://schemas.openxmlformats.org/officeDocument/2006/customXml" ds:itemID="{1FB284A4-7BF6-44C4-BD4C-7ADB822A27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NYAMASHEKE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Augustin</dc:creator>
  <cp:keywords/>
  <dc:description/>
  <cp:lastModifiedBy>SIBOMANA, Evariste</cp:lastModifiedBy>
  <cp:revision/>
  <dcterms:created xsi:type="dcterms:W3CDTF">2026-01-25T19:58:34Z</dcterms:created>
  <dcterms:modified xsi:type="dcterms:W3CDTF">2026-08-18T13:53:58Z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0x010100A054E23CC720224AB55CD5109E0645C000FAB6E44B852522409883D497955CFAB3</vt:lpwstr>
  </property>
  <property fmtid="{D5CDD505-2E9C-101B-9397-08002B2CF9AE}" pid="3" name="Document_Language">
    <vt:lpwstr>3;#EN|eb0f068f-7d92-44c4-a2e1-052290512cff</vt:lpwstr>
  </property>
  <property fmtid="{D5CDD505-2E9C-101B-9397-08002B2CF9AE}" pid="4" name="Country">
    <vt:lpwstr>1;#RWA|cd150826-7ba4-4427-a683-878ca8d019f8</vt:lpwstr>
  </property>
  <property fmtid="{D5CDD505-2E9C-101B-9397-08002B2CF9AE}" pid="5" name="_dlc_DocIdItemGuid">
    <vt:lpwstr>be1fbaeb-a7a4-42c0-a2bf-cd3012703ce1</vt:lpwstr>
  </property>
  <property fmtid="{D5CDD505-2E9C-101B-9397-08002B2CF9AE}" pid="6" name="MediaServiceImageTags">
    <vt:lpwstr/>
  </property>
  <property fmtid="{D5CDD505-2E9C-101B-9397-08002B2CF9AE}" pid="7" name="Document_Type">
    <vt:lpwstr/>
  </property>
  <property fmtid="{D5CDD505-2E9C-101B-9397-08002B2CF9AE}" pid="8" name="Document_Status">
    <vt:lpwstr/>
  </property>
  <property fmtid="{D5CDD505-2E9C-101B-9397-08002B2CF9AE}" pid="9" name="Contract_reference">
    <vt:lpwstr/>
  </property>
  <property fmtid="{D5CDD505-2E9C-101B-9397-08002B2CF9AE}" pid="10" name="Project_code">
    <vt:lpwstr/>
  </property>
  <property fmtid="{D5CDD505-2E9C-101B-9397-08002B2CF9AE}" pid="11" name="e2b781e9cad840cd89b90f5a7e989839">
    <vt:lpwstr/>
  </property>
  <property fmtid="{D5CDD505-2E9C-101B-9397-08002B2CF9AE}" pid="12" name="l9d65098618b4a8fbbe87718e7187e6b">
    <vt:lpwstr/>
  </property>
</Properties>
</file>