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nabelbe.sharepoint.com/sites/BFA/Contracts/21_Marchés_Publics/BFA2300411_Resil_Koup/BFA23004-10477_Infras_CMA de Koupéla/3_Lancement/"/>
    </mc:Choice>
  </mc:AlternateContent>
  <xr:revisionPtr revIDLastSave="7" documentId="13_ncr:1_{E00A3E24-C241-42FF-8182-EBC280540CF9}" xr6:coauthVersionLast="47" xr6:coauthVersionMax="47" xr10:uidLastSave="{E82FDF95-CFB2-4997-82B7-C796CC7268B5}"/>
  <bookViews>
    <workbookView xWindow="-108" yWindow="-108" windowWidth="23256" windowHeight="12456" xr2:uid="{00000000-000D-0000-FFFF-FFFF00000000}"/>
  </bookViews>
  <sheets>
    <sheet name="Abri de l'incinerateur" sheetId="5" r:id="rId1"/>
    <sheet name="Abri du stockage des dechets " sheetId="6" r:id="rId2"/>
    <sheet name="Fosse à cendre " sheetId="12" r:id="rId3"/>
    <sheet name="RECAPITULATI DES TRAVAUX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2" l="1"/>
  <c r="G12" i="12"/>
  <c r="G13" i="12"/>
  <c r="E12" i="12"/>
  <c r="E13" i="12"/>
  <c r="E14" i="12"/>
  <c r="G14" i="12" s="1"/>
  <c r="E15" i="12"/>
  <c r="G15" i="12" s="1"/>
  <c r="E16" i="12"/>
  <c r="G16" i="12" s="1"/>
  <c r="E9" i="12"/>
  <c r="G9" i="12" s="1"/>
  <c r="G17" i="12" s="1"/>
  <c r="D9" i="12"/>
  <c r="F6" i="6"/>
  <c r="F6" i="5"/>
  <c r="D13" i="12"/>
  <c r="D11" i="12"/>
  <c r="E11" i="12" s="1"/>
  <c r="G11" i="12" s="1"/>
  <c r="D10" i="12"/>
  <c r="E10" i="12" s="1"/>
  <c r="G10" i="12" s="1"/>
  <c r="F48" i="6"/>
  <c r="F32" i="6"/>
  <c r="D8" i="6"/>
  <c r="F8" i="6" s="1"/>
  <c r="F28" i="5"/>
  <c r="F41" i="5"/>
  <c r="F36" i="5"/>
  <c r="F35" i="5"/>
  <c r="F26" i="5"/>
  <c r="F9" i="5"/>
  <c r="F10" i="5"/>
  <c r="F11" i="5"/>
  <c r="F12" i="5"/>
  <c r="F13" i="5"/>
  <c r="F8" i="5"/>
  <c r="F47" i="6"/>
  <c r="F21" i="6"/>
  <c r="F54" i="6"/>
  <c r="F53" i="6"/>
  <c r="F52" i="6"/>
  <c r="F49" i="6"/>
  <c r="F46" i="6"/>
  <c r="F45" i="6"/>
  <c r="F42" i="6"/>
  <c r="F41" i="6"/>
  <c r="F40" i="6"/>
  <c r="F38" i="6"/>
  <c r="F37" i="6"/>
  <c r="F36" i="6"/>
  <c r="F33" i="6"/>
  <c r="F31" i="6"/>
  <c r="F28" i="6"/>
  <c r="F27" i="6"/>
  <c r="F26" i="6"/>
  <c r="F25" i="6"/>
  <c r="F22" i="6"/>
  <c r="F20" i="6"/>
  <c r="F19" i="6"/>
  <c r="F18" i="6"/>
  <c r="F17" i="6"/>
  <c r="F16" i="6"/>
  <c r="F15" i="6"/>
  <c r="F14" i="6"/>
  <c r="F13" i="6"/>
  <c r="F12" i="6"/>
  <c r="F11" i="6"/>
  <c r="F10" i="6"/>
  <c r="F9" i="6"/>
  <c r="F24" i="5"/>
  <c r="F32" i="5"/>
  <c r="F31" i="5"/>
  <c r="F20" i="5"/>
  <c r="F23" i="6" l="1"/>
  <c r="F43" i="6"/>
  <c r="F14" i="5"/>
  <c r="F34" i="6"/>
  <c r="F55" i="6"/>
  <c r="F50" i="6"/>
  <c r="F29" i="6"/>
  <c r="F16" i="5"/>
  <c r="F56" i="6" l="1"/>
  <c r="G7" i="11" s="1"/>
  <c r="G8" i="11"/>
  <c r="F19" i="5"/>
  <c r="F17" i="5"/>
  <c r="F18" i="5"/>
  <c r="F21" i="5"/>
  <c r="F25" i="5"/>
  <c r="F27" i="5"/>
  <c r="F33" i="5"/>
  <c r="F34" i="5"/>
  <c r="F39" i="5"/>
  <c r="F40" i="5"/>
  <c r="F22" i="5" l="1"/>
  <c r="F42" i="5"/>
  <c r="F29" i="5"/>
  <c r="F37" i="5"/>
  <c r="F43" i="5" l="1"/>
  <c r="G6" i="11" l="1"/>
  <c r="G9" i="11" s="1"/>
  <c r="G10" i="11" s="1"/>
  <c r="G11" i="11" s="1"/>
  <c r="H11" i="11" s="1"/>
</calcChain>
</file>

<file path=xl/sharedStrings.xml><?xml version="1.0" encoding="utf-8"?>
<sst xmlns="http://schemas.openxmlformats.org/spreadsheetml/2006/main" count="219" uniqueCount="117">
  <si>
    <t>CONSTRUCTION D'UN ABRI POUR INCINERATEUR AU CMA DE KOUPELA</t>
  </si>
  <si>
    <t>N°</t>
  </si>
  <si>
    <t>DESIGNATIONS</t>
  </si>
  <si>
    <t>UNITE</t>
  </si>
  <si>
    <t>QUANTITE</t>
  </si>
  <si>
    <t>PRIX UNITAIRE</t>
  </si>
  <si>
    <t>MONTANT</t>
  </si>
  <si>
    <t>I</t>
  </si>
  <si>
    <t xml:space="preserve">TERRASSEMENT </t>
  </si>
  <si>
    <t>Implantation de l'ouvrage</t>
  </si>
  <si>
    <t>ff</t>
  </si>
  <si>
    <t xml:space="preserve">Décapage et nivellement </t>
  </si>
  <si>
    <t>m²</t>
  </si>
  <si>
    <t>Fouilles pour semelles de 40X40X60 pour les poteaux en IPN  de 140</t>
  </si>
  <si>
    <r>
      <t>m</t>
    </r>
    <r>
      <rPr>
        <vertAlign val="superscript"/>
        <sz val="10"/>
        <rFont val="Arial"/>
        <family val="2"/>
      </rPr>
      <t>3</t>
    </r>
  </si>
  <si>
    <t>Fouilles pour beches de pose de la maçonnerie pleine de 30 x 30</t>
  </si>
  <si>
    <t xml:space="preserve">Remblais d'apport lateritique </t>
  </si>
  <si>
    <t xml:space="preserve">Démontage du système generateur et du reservoir  pour des travaux  </t>
  </si>
  <si>
    <t>Sous total</t>
  </si>
  <si>
    <t>II</t>
  </si>
  <si>
    <t>BETON-BETON ARME-MACONNERIE-ENDUITS</t>
  </si>
  <si>
    <t xml:space="preserve">Béton cyclopéen dosé à 350kg/m3 pour fondation des poteaux en IPN </t>
  </si>
  <si>
    <t>Maçonnerie en agglos pleins de 20X20X40 à deux couches pour couronnement de la plate forme</t>
  </si>
  <si>
    <t>Béton non armé pour beches comme support de la maçonnerie de 30X30</t>
  </si>
  <si>
    <t>Béton armé dosé à 350Kg/m3 pour dallage au sol (traitement anti termites +posede lit de sable + plastiques) epaisseur =12cm</t>
  </si>
  <si>
    <t>Béton armé dosé à 350Kg/m3 pour  socle du  générateur et reservoir d'énergie  ép=20cm au dessus du dallage</t>
  </si>
  <si>
    <t xml:space="preserve">Enduits en mortier de ciment interieurs et exterieures </t>
  </si>
  <si>
    <t>Total II</t>
  </si>
  <si>
    <t>III</t>
  </si>
  <si>
    <t>CHARPENTE-COUVERTURE -ETANCHEITE</t>
  </si>
  <si>
    <t>Fourniture et pose des IPN de 100 pour 5 fermes ( support de pannes)</t>
  </si>
  <si>
    <t>ml</t>
  </si>
  <si>
    <t>Fourniture et pose des IPN de 140 pour poteaux</t>
  </si>
  <si>
    <t xml:space="preserve">Fourniture et pose des IPN de 80 pour pannes </t>
  </si>
  <si>
    <t>Fourniture et pose  de toles alu zinc 35/100ième à 4 ondulations  et toutes formes sujetions pour la couverture du prolongement de la terrasse</t>
  </si>
  <si>
    <t>Fourniture et pose de grille de protection métallique en tube carré de 30 mm x30 mm d'épaisseur 10/10ème avec une porte d'entrée de 150 X220 munie d'une serrure et crochets avec une hauteur de 220 cm ,</t>
  </si>
  <si>
    <t>Total III</t>
  </si>
  <si>
    <t>IV</t>
  </si>
  <si>
    <t>ELECTRICITE</t>
  </si>
  <si>
    <t>Cablage + foureautage et installation y compris fourniture et pose de coffret</t>
  </si>
  <si>
    <t>Fourniture et pose des interrupteurs simple allumage etanche</t>
  </si>
  <si>
    <t>u</t>
  </si>
  <si>
    <t>Fourniture et pose de luminairees reglette complète 120 LED étanche de 18W pour les toilettes</t>
  </si>
  <si>
    <t>Fourniture et pose des lampes type projeteur de 50W sur les facades supérieures du batiment</t>
  </si>
  <si>
    <t>Fourniture et pose de prise  étanches 2P+T</t>
  </si>
  <si>
    <t>Reinstallation du generateur et du reservoir et mise en service y compris entretien (maintenance curative avec pièces de rechanges )</t>
  </si>
  <si>
    <t>Total V</t>
  </si>
  <si>
    <t>V</t>
  </si>
  <si>
    <t>PLOMBERIE SANITAIRE</t>
  </si>
  <si>
    <t xml:space="preserve">Tuyauterie et  installations de la plomberie ( en utilisant les PPR pour l'eau douche et les PVC pour alimentation en eau courante y compris raccordement au reseau ONEA ou château existant </t>
  </si>
  <si>
    <t>Ens</t>
  </si>
  <si>
    <t xml:space="preserve">Fourniture et pose d'un robinet d'alimentation en eau </t>
  </si>
  <si>
    <t xml:space="preserve">Fourniture et pose de reservoir d'energie de dix mille ( 10 000)  Litres </t>
  </si>
  <si>
    <t>Total VI</t>
  </si>
  <si>
    <t xml:space="preserve">TOTAL GENERAL </t>
  </si>
  <si>
    <t>CONSTRUCTION D'UN ABRI POUR STOCKAGE DES DECHETS BIOMEDICAUX  AU CMA DE KOUPELA</t>
  </si>
  <si>
    <t>Fouilles pour semelles filantes  de 40X60</t>
  </si>
  <si>
    <t>Remblais d'apport compacté</t>
  </si>
  <si>
    <t>Béton de proprété dosé à 150Kg/m3</t>
  </si>
  <si>
    <t>Béton cyclopéen dosé à 350kg/m3</t>
  </si>
  <si>
    <t>Maçonnerie en agglos pleins de 20X20X40 à deux couches</t>
  </si>
  <si>
    <t>Béton armé dosé à 350Kg/m3 pour longrines ep=20cm</t>
  </si>
  <si>
    <t>Béton armé dosé à 350Kg/m3 pour dallage au sol (traitement anti termites +posede lit de sable + plastiques) y compris une terrasse de largeur 1,00m sur 6,30m epaisseur =12cm</t>
  </si>
  <si>
    <t>Béton armé dosé à 350Kg/m3 pour  poteaux de 20X20</t>
  </si>
  <si>
    <t>Béton armé dosé à 350Kg/m3 pour chainage ep=20cm</t>
  </si>
  <si>
    <t>Béton armé dosé à 350kg/m3 pour appuis de baies ep=10cm</t>
  </si>
  <si>
    <t xml:space="preserve">Béton armé dosé à 350kg/m3 pour appuis appuis de toles </t>
  </si>
  <si>
    <t>Maçonnerie en agglos creux de 15X20X40</t>
  </si>
  <si>
    <t>Béton armé dosé à 350kg/m3 pour accrotères</t>
  </si>
  <si>
    <t xml:space="preserve">Béton armé dosé à 350kg/m3 pour rampe  + terrasse ép =12)cm </t>
  </si>
  <si>
    <t xml:space="preserve">Fourniture et pose des IPN de 100 pour support de pannes et boulonnées avec des platines </t>
  </si>
  <si>
    <t>Fourniture et pose des tubes carres lourdes de 60 x60 pour pannes   y compris antirouilles et peinture glycero avec une épaisseur de 3mm ou toute matiere correspondante</t>
  </si>
  <si>
    <t>Fourniture et pose  de toles alu zinc 60/100 à 4 ondulations  et toutes formes sujetions pour la couverture du prolongement de la terrasse</t>
  </si>
  <si>
    <t>Fourniture et pose d'étanchéité sur les parois d'acrotères</t>
  </si>
  <si>
    <t>MENUISERIE</t>
  </si>
  <si>
    <t>Fourniture et pose d'une porte metallique en grille metalliques lourde avec grilles moustiquaire de 150X220</t>
  </si>
  <si>
    <t>Fourniture et pose d'une fenetre metallique en grilles metalliques  y compris grille moustiquaires de 242,5X120</t>
  </si>
  <si>
    <t>Fourniture et pose d'une fenetre metallique en grilles metalliques  y compris grille moustiquaires de 200X120</t>
  </si>
  <si>
    <t>Total IV</t>
  </si>
  <si>
    <t>Cablage + foureautage et installation y compris fourniture et pose de coffret et alimentation à partir du local incinerateur</t>
  </si>
  <si>
    <t>Fourniture et pose de prise etanches  2P+T</t>
  </si>
  <si>
    <t>Fourniture et pose applique sanitaire mural y compris luminaire</t>
  </si>
  <si>
    <t>U</t>
  </si>
  <si>
    <t xml:space="preserve">Fourniture et pose d'interrupteur simple allumage </t>
  </si>
  <si>
    <t>Fourniture et pose de interrupteurs simple allumage etanches</t>
  </si>
  <si>
    <t>VI</t>
  </si>
  <si>
    <t>Tuyauterie et  installations de la plomberie ( en utilisant les PPR pour l'eau douche et les PVC pour l'évacuation des eaux usées et la connection aux reseaux d'assainissement existants</t>
  </si>
  <si>
    <t>Regard de 60X60</t>
  </si>
  <si>
    <t xml:space="preserve">Fosse septique + puisard +drain de 20 usagers </t>
  </si>
  <si>
    <t>Fourniture et pose des bacs à evie en inoxr   complètes (y compris les miroirs de 60X60  et accessoires ) avec une paillasse de 200cm de long et 80cm et épaisseur du béton =10cm</t>
  </si>
  <si>
    <t>VII</t>
  </si>
  <si>
    <t>PEINTURE-REVETEMENT</t>
  </si>
  <si>
    <t xml:space="preserve">Fourniture et pose de la peinture glycero sur les murs interieurs </t>
  </si>
  <si>
    <t>Fourniture et pose de la peintiure à huile sur les ouvertures metalliques</t>
  </si>
  <si>
    <t xml:space="preserve">Fourniture et pose de l'enduit tyrolien sur les facades y compris toutes sujétions de pose </t>
  </si>
  <si>
    <t>Total VII</t>
  </si>
  <si>
    <t>Fouilles pour fosses 6mX3,30m*1,85m (longxlargxprofon)</t>
  </si>
  <si>
    <t>Béton armé pour radier ép=20cm avec double nappe de HA 10 esp=20cm</t>
  </si>
  <si>
    <t xml:space="preserve">Maçonnerie en agglos pleins de 20X20X40 </t>
  </si>
  <si>
    <t xml:space="preserve">Béton armé dosé à 350Kg/m3 pour poutres de 20X32 </t>
  </si>
  <si>
    <t>Béton armé dosé à 350Kg/m3 pour dalles de couverture ép=15</t>
  </si>
  <si>
    <t xml:space="preserve">Enduits hydrofuge  en mortier de ciment interieurs et exterieures </t>
  </si>
  <si>
    <t xml:space="preserve">Total </t>
  </si>
  <si>
    <t>RECAPITULATIF DES TRAVAUX</t>
  </si>
  <si>
    <t xml:space="preserve">DESIGNATIONS </t>
  </si>
  <si>
    <t>INSTALLATION DU CHANTIER</t>
  </si>
  <si>
    <t>CONSTRUCTION D'UN ABRI ¨POUR INCINERATEUR</t>
  </si>
  <si>
    <t xml:space="preserve">CONSTRUCTION D'UN ABRI ¨POUR STOCKAGE DES DECHETS </t>
  </si>
  <si>
    <t xml:space="preserve">FOSSE A CENDRE </t>
  </si>
  <si>
    <t>TOTAL GENERAL HTVA</t>
  </si>
  <si>
    <t>TVA(18%)</t>
  </si>
  <si>
    <t>TOTAL  TOUTES TAXES COMPRISES</t>
  </si>
  <si>
    <t>Elaboration du dossier d'exécution partiel</t>
  </si>
  <si>
    <t>Total doubl</t>
  </si>
  <si>
    <t>QUANTITE AJUSTEE</t>
  </si>
  <si>
    <t>Elaboration dossier d'exécution partiel</t>
  </si>
  <si>
    <t>CONSTRUCTION DE DEUX (02) FOSSE A CENDRE + FOSSE BRISURE DE VERRE  AU CMA DE KOUPELA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</si>
</sst>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\ [$€-40C]_-;\-* #,##0.00\ [$€-40C]_-;_-* &quot;-&quot;??\ [$€-40C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vertAlign val="superscript"/>
      <sz val="10"/>
      <name val="Arial"/>
      <family val="2"/>
    </font>
    <font>
      <sz val="11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165" fontId="3" fillId="0" borderId="18" xfId="1" applyNumberFormat="1" applyFont="1" applyBorder="1"/>
    <xf numFmtId="165" fontId="2" fillId="0" borderId="14" xfId="1" applyNumberFormat="1" applyFont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5" fontId="4" fillId="0" borderId="4" xfId="1" applyNumberFormat="1" applyFont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5" fontId="0" fillId="0" borderId="0" xfId="0" applyNumberFormat="1"/>
    <xf numFmtId="166" fontId="0" fillId="0" borderId="0" xfId="0" applyNumberFormat="1"/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65" fontId="5" fillId="0" borderId="2" xfId="1" applyNumberFormat="1" applyFont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165" fontId="5" fillId="0" borderId="4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zoomScale="130" zoomScaleNormal="130" workbookViewId="0">
      <selection activeCell="H9" sqref="H9"/>
    </sheetView>
  </sheetViews>
  <sheetFormatPr baseColWidth="10" defaultColWidth="11.44140625" defaultRowHeight="14.4" x14ac:dyDescent="0.3"/>
  <cols>
    <col min="1" max="1" width="3.6640625" customWidth="1"/>
    <col min="2" max="2" width="42.88671875" customWidth="1"/>
    <col min="3" max="3" width="7" customWidth="1"/>
    <col min="4" max="4" width="8.33203125" customWidth="1"/>
    <col min="5" max="5" width="12.109375" customWidth="1"/>
    <col min="6" max="6" width="13.44140625" customWidth="1"/>
  </cols>
  <sheetData>
    <row r="1" spans="1:6" ht="15" thickBot="1" x14ac:dyDescent="0.35"/>
    <row r="2" spans="1:6" ht="15.75" customHeight="1" x14ac:dyDescent="0.3">
      <c r="B2" s="40" t="s">
        <v>0</v>
      </c>
      <c r="C2" s="41"/>
      <c r="D2" s="41"/>
      <c r="E2" s="41"/>
      <c r="F2" s="42"/>
    </row>
    <row r="3" spans="1:6" ht="15" thickBot="1" x14ac:dyDescent="0.35">
      <c r="A3" s="3"/>
      <c r="B3" s="43"/>
      <c r="C3" s="44"/>
      <c r="D3" s="44"/>
      <c r="E3" s="44"/>
      <c r="F3" s="45"/>
    </row>
    <row r="4" spans="1:6" x14ac:dyDescent="0.3">
      <c r="A4" s="3"/>
    </row>
    <row r="5" spans="1:6" ht="27" x14ac:dyDescent="0.3">
      <c r="A5" s="1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</row>
    <row r="6" spans="1:6" x14ac:dyDescent="0.3">
      <c r="A6" s="1">
        <v>0</v>
      </c>
      <c r="B6" s="22" t="s">
        <v>112</v>
      </c>
      <c r="C6" s="31" t="s">
        <v>10</v>
      </c>
      <c r="D6" s="31">
        <v>1</v>
      </c>
      <c r="E6" s="31"/>
      <c r="F6" s="8">
        <f>D6*E6</f>
        <v>0</v>
      </c>
    </row>
    <row r="7" spans="1:6" x14ac:dyDescent="0.3">
      <c r="A7" s="1" t="s">
        <v>7</v>
      </c>
      <c r="B7" s="46" t="s">
        <v>8</v>
      </c>
      <c r="C7" s="47"/>
      <c r="D7" s="47"/>
      <c r="E7" s="47"/>
      <c r="F7" s="48"/>
    </row>
    <row r="8" spans="1:6" x14ac:dyDescent="0.3">
      <c r="A8" s="1">
        <v>1</v>
      </c>
      <c r="B8" s="21" t="s">
        <v>9</v>
      </c>
      <c r="C8" s="20" t="s">
        <v>10</v>
      </c>
      <c r="D8" s="20">
        <v>1</v>
      </c>
      <c r="E8" s="8"/>
      <c r="F8" s="8">
        <f>D8*E8</f>
        <v>0</v>
      </c>
    </row>
    <row r="9" spans="1:6" x14ac:dyDescent="0.3">
      <c r="A9" s="1">
        <v>2</v>
      </c>
      <c r="B9" s="21" t="s">
        <v>11</v>
      </c>
      <c r="C9" s="20" t="s">
        <v>12</v>
      </c>
      <c r="D9" s="20">
        <v>192</v>
      </c>
      <c r="E9" s="8"/>
      <c r="F9" s="8">
        <f t="shared" ref="F9:F13" si="0">D9*E9</f>
        <v>0</v>
      </c>
    </row>
    <row r="10" spans="1:6" ht="45" customHeight="1" x14ac:dyDescent="0.3">
      <c r="A10" s="1">
        <v>3</v>
      </c>
      <c r="B10" s="4" t="s">
        <v>13</v>
      </c>
      <c r="C10" s="20" t="s">
        <v>14</v>
      </c>
      <c r="D10" s="20">
        <v>0.96</v>
      </c>
      <c r="E10" s="8"/>
      <c r="F10" s="8">
        <f t="shared" si="0"/>
        <v>0</v>
      </c>
    </row>
    <row r="11" spans="1:6" ht="27" x14ac:dyDescent="0.3">
      <c r="A11" s="1">
        <v>4</v>
      </c>
      <c r="B11" s="4" t="s">
        <v>15</v>
      </c>
      <c r="C11" s="20" t="s">
        <v>14</v>
      </c>
      <c r="D11" s="20">
        <v>3.51</v>
      </c>
      <c r="E11" s="8"/>
      <c r="F11" s="8">
        <f t="shared" si="0"/>
        <v>0</v>
      </c>
    </row>
    <row r="12" spans="1:6" ht="16.2" x14ac:dyDescent="0.3">
      <c r="A12" s="1">
        <v>5</v>
      </c>
      <c r="B12" s="4" t="s">
        <v>16</v>
      </c>
      <c r="C12" s="20" t="s">
        <v>14</v>
      </c>
      <c r="D12" s="20">
        <v>36</v>
      </c>
      <c r="E12" s="8"/>
      <c r="F12" s="8">
        <f t="shared" si="0"/>
        <v>0</v>
      </c>
    </row>
    <row r="13" spans="1:6" ht="27" x14ac:dyDescent="0.3">
      <c r="A13" s="1">
        <v>6</v>
      </c>
      <c r="B13" s="4" t="s">
        <v>17</v>
      </c>
      <c r="C13" s="20" t="s">
        <v>10</v>
      </c>
      <c r="D13" s="20">
        <v>1</v>
      </c>
      <c r="E13" s="8"/>
      <c r="F13" s="8">
        <f t="shared" si="0"/>
        <v>0</v>
      </c>
    </row>
    <row r="14" spans="1:6" x14ac:dyDescent="0.3">
      <c r="A14" s="1"/>
      <c r="B14" s="52" t="s">
        <v>18</v>
      </c>
      <c r="C14" s="53"/>
      <c r="D14" s="53"/>
      <c r="E14" s="54"/>
      <c r="F14" s="10">
        <f>SUM(F8:F13)</f>
        <v>0</v>
      </c>
    </row>
    <row r="15" spans="1:6" x14ac:dyDescent="0.3">
      <c r="A15" s="2" t="s">
        <v>19</v>
      </c>
      <c r="B15" s="49" t="s">
        <v>20</v>
      </c>
      <c r="C15" s="50"/>
      <c r="D15" s="50"/>
      <c r="E15" s="50"/>
      <c r="F15" s="51"/>
    </row>
    <row r="16" spans="1:6" ht="27" x14ac:dyDescent="0.3">
      <c r="A16" s="2">
        <v>1</v>
      </c>
      <c r="B16" s="4" t="s">
        <v>21</v>
      </c>
      <c r="C16" s="5" t="s">
        <v>14</v>
      </c>
      <c r="D16" s="5">
        <v>0.96</v>
      </c>
      <c r="E16" s="8"/>
      <c r="F16" s="8">
        <f t="shared" ref="F16:F21" si="1">D16*E16</f>
        <v>0</v>
      </c>
    </row>
    <row r="17" spans="1:6" ht="27" x14ac:dyDescent="0.3">
      <c r="A17" s="1">
        <v>2</v>
      </c>
      <c r="B17" s="4" t="s">
        <v>22</v>
      </c>
      <c r="C17" s="5" t="s">
        <v>12</v>
      </c>
      <c r="D17" s="5">
        <v>15.6</v>
      </c>
      <c r="E17" s="11"/>
      <c r="F17" s="8">
        <f t="shared" si="1"/>
        <v>0</v>
      </c>
    </row>
    <row r="18" spans="1:6" ht="27" x14ac:dyDescent="0.3">
      <c r="A18" s="2">
        <v>3</v>
      </c>
      <c r="B18" s="4" t="s">
        <v>23</v>
      </c>
      <c r="C18" s="5" t="s">
        <v>14</v>
      </c>
      <c r="D18" s="5">
        <v>3.51</v>
      </c>
      <c r="E18" s="11"/>
      <c r="F18" s="8">
        <f t="shared" si="1"/>
        <v>0</v>
      </c>
    </row>
    <row r="19" spans="1:6" ht="40.200000000000003" x14ac:dyDescent="0.3">
      <c r="A19" s="1">
        <v>4</v>
      </c>
      <c r="B19" s="4" t="s">
        <v>24</v>
      </c>
      <c r="C19" s="5" t="s">
        <v>14</v>
      </c>
      <c r="D19" s="5">
        <v>10.8</v>
      </c>
      <c r="E19" s="11"/>
      <c r="F19" s="8">
        <f t="shared" si="1"/>
        <v>0</v>
      </c>
    </row>
    <row r="20" spans="1:6" ht="40.200000000000003" x14ac:dyDescent="0.3">
      <c r="A20" s="2">
        <v>5</v>
      </c>
      <c r="B20" s="4" t="s">
        <v>25</v>
      </c>
      <c r="C20" s="5" t="s">
        <v>14</v>
      </c>
      <c r="D20" s="5">
        <v>2.06</v>
      </c>
      <c r="E20" s="11"/>
      <c r="F20" s="8">
        <f t="shared" si="1"/>
        <v>0</v>
      </c>
    </row>
    <row r="21" spans="1:6" ht="27" x14ac:dyDescent="0.3">
      <c r="A21" s="1">
        <v>10</v>
      </c>
      <c r="B21" s="4" t="s">
        <v>26</v>
      </c>
      <c r="C21" s="5" t="s">
        <v>12</v>
      </c>
      <c r="D21" s="5">
        <v>50.4</v>
      </c>
      <c r="E21" s="11"/>
      <c r="F21" s="8">
        <f t="shared" si="1"/>
        <v>0</v>
      </c>
    </row>
    <row r="22" spans="1:6" x14ac:dyDescent="0.3">
      <c r="A22" s="1"/>
      <c r="B22" s="46" t="s">
        <v>27</v>
      </c>
      <c r="C22" s="47"/>
      <c r="D22" s="47"/>
      <c r="E22" s="48"/>
      <c r="F22" s="10">
        <f>SUM(F16:F21)</f>
        <v>0</v>
      </c>
    </row>
    <row r="23" spans="1:6" x14ac:dyDescent="0.3">
      <c r="A23" s="2" t="s">
        <v>28</v>
      </c>
      <c r="B23" s="49" t="s">
        <v>29</v>
      </c>
      <c r="C23" s="50"/>
      <c r="D23" s="50"/>
      <c r="E23" s="50"/>
      <c r="F23" s="51"/>
    </row>
    <row r="24" spans="1:6" ht="27" x14ac:dyDescent="0.3">
      <c r="A24" s="2">
        <v>1</v>
      </c>
      <c r="B24" s="4" t="s">
        <v>30</v>
      </c>
      <c r="C24" s="4" t="s">
        <v>31</v>
      </c>
      <c r="D24" s="4">
        <v>120</v>
      </c>
      <c r="E24" s="4"/>
      <c r="F24" s="8">
        <f>+D24*E24</f>
        <v>0</v>
      </c>
    </row>
    <row r="25" spans="1:6" x14ac:dyDescent="0.3">
      <c r="A25" s="1">
        <v>2</v>
      </c>
      <c r="B25" s="4" t="s">
        <v>32</v>
      </c>
      <c r="C25" s="12" t="s">
        <v>31</v>
      </c>
      <c r="D25" s="12">
        <v>52</v>
      </c>
      <c r="E25" s="13"/>
      <c r="F25" s="8">
        <f t="shared" ref="F25:F27" si="2">D25*E25</f>
        <v>0</v>
      </c>
    </row>
    <row r="26" spans="1:6" x14ac:dyDescent="0.3">
      <c r="A26" s="2">
        <v>3</v>
      </c>
      <c r="B26" s="4" t="s">
        <v>33</v>
      </c>
      <c r="C26" s="12" t="s">
        <v>31</v>
      </c>
      <c r="D26" s="12">
        <v>104</v>
      </c>
      <c r="E26" s="13"/>
      <c r="F26" s="8">
        <f t="shared" si="2"/>
        <v>0</v>
      </c>
    </row>
    <row r="27" spans="1:6" ht="40.200000000000003" x14ac:dyDescent="0.3">
      <c r="A27" s="1">
        <v>4</v>
      </c>
      <c r="B27" s="4" t="s">
        <v>34</v>
      </c>
      <c r="C27" s="12" t="s">
        <v>12</v>
      </c>
      <c r="D27" s="12">
        <v>108</v>
      </c>
      <c r="E27" s="13"/>
      <c r="F27" s="13">
        <f t="shared" si="2"/>
        <v>0</v>
      </c>
    </row>
    <row r="28" spans="1:6" ht="66.599999999999994" x14ac:dyDescent="0.3">
      <c r="A28" s="1">
        <v>8</v>
      </c>
      <c r="B28" s="4" t="s">
        <v>35</v>
      </c>
      <c r="C28" s="28" t="s">
        <v>12</v>
      </c>
      <c r="D28" s="28">
        <v>86</v>
      </c>
      <c r="E28" s="29"/>
      <c r="F28" s="30">
        <f t="shared" ref="F28" si="3">D28*E28</f>
        <v>0</v>
      </c>
    </row>
    <row r="29" spans="1:6" x14ac:dyDescent="0.3">
      <c r="A29" s="1"/>
      <c r="B29" s="46" t="s">
        <v>36</v>
      </c>
      <c r="C29" s="47"/>
      <c r="D29" s="47"/>
      <c r="E29" s="48"/>
      <c r="F29" s="10">
        <f>SUM(F24:F28)</f>
        <v>0</v>
      </c>
    </row>
    <row r="30" spans="1:6" x14ac:dyDescent="0.3">
      <c r="A30" s="2" t="s">
        <v>37</v>
      </c>
      <c r="B30" s="46" t="s">
        <v>38</v>
      </c>
      <c r="C30" s="47"/>
      <c r="D30" s="47"/>
      <c r="E30" s="47"/>
      <c r="F30" s="48"/>
    </row>
    <row r="31" spans="1:6" ht="27" x14ac:dyDescent="0.3">
      <c r="A31" s="2">
        <v>1</v>
      </c>
      <c r="B31" s="6" t="s">
        <v>39</v>
      </c>
      <c r="C31" s="8" t="s">
        <v>10</v>
      </c>
      <c r="D31" s="8">
        <v>1</v>
      </c>
      <c r="E31" s="8"/>
      <c r="F31" s="8">
        <f>D31*E31</f>
        <v>0</v>
      </c>
    </row>
    <row r="32" spans="1:6" ht="27" x14ac:dyDescent="0.3">
      <c r="A32" s="2">
        <v>2</v>
      </c>
      <c r="B32" s="6" t="s">
        <v>40</v>
      </c>
      <c r="C32" s="8" t="s">
        <v>41</v>
      </c>
      <c r="D32" s="8">
        <v>2</v>
      </c>
      <c r="E32" s="8"/>
      <c r="F32" s="8">
        <f t="shared" ref="F32" si="4">D32*E32</f>
        <v>0</v>
      </c>
    </row>
    <row r="33" spans="1:6" ht="40.200000000000003" x14ac:dyDescent="0.3">
      <c r="A33" s="2">
        <v>3</v>
      </c>
      <c r="B33" s="6" t="s">
        <v>42</v>
      </c>
      <c r="C33" s="5" t="s">
        <v>41</v>
      </c>
      <c r="D33" s="7">
        <v>8</v>
      </c>
      <c r="E33" s="8"/>
      <c r="F33" s="9">
        <f t="shared" ref="F33:F36" si="5">D33*E33</f>
        <v>0</v>
      </c>
    </row>
    <row r="34" spans="1:6" ht="27" x14ac:dyDescent="0.3">
      <c r="A34" s="2">
        <v>4</v>
      </c>
      <c r="B34" s="6" t="s">
        <v>43</v>
      </c>
      <c r="C34" s="5" t="s">
        <v>41</v>
      </c>
      <c r="D34" s="7">
        <v>1</v>
      </c>
      <c r="E34" s="8"/>
      <c r="F34" s="9">
        <f t="shared" si="5"/>
        <v>0</v>
      </c>
    </row>
    <row r="35" spans="1:6" x14ac:dyDescent="0.3">
      <c r="A35" s="2">
        <v>5</v>
      </c>
      <c r="B35" s="6" t="s">
        <v>44</v>
      </c>
      <c r="C35" s="5" t="s">
        <v>41</v>
      </c>
      <c r="D35" s="7">
        <v>2</v>
      </c>
      <c r="E35" s="8"/>
      <c r="F35" s="9">
        <f t="shared" si="5"/>
        <v>0</v>
      </c>
    </row>
    <row r="36" spans="1:6" ht="40.200000000000003" x14ac:dyDescent="0.3">
      <c r="A36" s="2">
        <v>6</v>
      </c>
      <c r="B36" s="22" t="s">
        <v>45</v>
      </c>
      <c r="C36" s="23" t="s">
        <v>10</v>
      </c>
      <c r="D36" s="24">
        <v>1</v>
      </c>
      <c r="E36" s="25"/>
      <c r="F36" s="9">
        <f t="shared" si="5"/>
        <v>0</v>
      </c>
    </row>
    <row r="37" spans="1:6" x14ac:dyDescent="0.3">
      <c r="A37" s="1"/>
      <c r="B37" s="46" t="s">
        <v>46</v>
      </c>
      <c r="C37" s="47"/>
      <c r="D37" s="47"/>
      <c r="E37" s="48"/>
      <c r="F37" s="10">
        <f>SUM(F31:F36)</f>
        <v>0</v>
      </c>
    </row>
    <row r="38" spans="1:6" x14ac:dyDescent="0.3">
      <c r="A38" s="2" t="s">
        <v>47</v>
      </c>
      <c r="B38" s="46" t="s">
        <v>48</v>
      </c>
      <c r="C38" s="47"/>
      <c r="D38" s="47"/>
      <c r="E38" s="47"/>
      <c r="F38" s="48"/>
    </row>
    <row r="39" spans="1:6" ht="66.599999999999994" x14ac:dyDescent="0.3">
      <c r="A39" s="1">
        <v>1</v>
      </c>
      <c r="B39" s="4" t="s">
        <v>49</v>
      </c>
      <c r="C39" s="5" t="s">
        <v>50</v>
      </c>
      <c r="D39" s="5">
        <v>1</v>
      </c>
      <c r="E39" s="8"/>
      <c r="F39" s="8">
        <f>D39*E39</f>
        <v>0</v>
      </c>
    </row>
    <row r="40" spans="1:6" ht="27" x14ac:dyDescent="0.3">
      <c r="A40" s="1">
        <v>2</v>
      </c>
      <c r="B40" s="4" t="s">
        <v>51</v>
      </c>
      <c r="C40" s="5" t="s">
        <v>10</v>
      </c>
      <c r="D40" s="5">
        <v>1</v>
      </c>
      <c r="E40" s="8"/>
      <c r="F40" s="8">
        <f>E40</f>
        <v>0</v>
      </c>
    </row>
    <row r="41" spans="1:6" ht="27" x14ac:dyDescent="0.3">
      <c r="A41" s="1">
        <v>3</v>
      </c>
      <c r="B41" s="15" t="s">
        <v>52</v>
      </c>
      <c r="C41" s="23" t="s">
        <v>41</v>
      </c>
      <c r="D41" s="23">
        <v>1</v>
      </c>
      <c r="E41" s="25"/>
      <c r="F41" s="8">
        <f>E41</f>
        <v>0</v>
      </c>
    </row>
    <row r="42" spans="1:6" x14ac:dyDescent="0.3">
      <c r="A42" s="1"/>
      <c r="B42" s="46" t="s">
        <v>53</v>
      </c>
      <c r="C42" s="47"/>
      <c r="D42" s="47"/>
      <c r="E42" s="48"/>
      <c r="F42" s="10">
        <f>SUM(F39:F41)</f>
        <v>0</v>
      </c>
    </row>
    <row r="43" spans="1:6" x14ac:dyDescent="0.3">
      <c r="A43" s="8"/>
      <c r="B43" s="55" t="s">
        <v>54</v>
      </c>
      <c r="C43" s="56"/>
      <c r="D43" s="56"/>
      <c r="E43" s="57"/>
      <c r="F43" s="10">
        <f>F42+F37+F29+F22+F14+F6</f>
        <v>0</v>
      </c>
    </row>
  </sheetData>
  <mergeCells count="12">
    <mergeCell ref="B43:E43"/>
    <mergeCell ref="B29:E29"/>
    <mergeCell ref="B30:F30"/>
    <mergeCell ref="B42:E42"/>
    <mergeCell ref="B38:F38"/>
    <mergeCell ref="B2:F3"/>
    <mergeCell ref="B37:E37"/>
    <mergeCell ref="B7:F7"/>
    <mergeCell ref="B15:F15"/>
    <mergeCell ref="B14:E14"/>
    <mergeCell ref="B22:E22"/>
    <mergeCell ref="B23:F23"/>
  </mergeCells>
  <phoneticPr fontId="6" type="noConversion"/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2DBC-BBA3-4534-BB02-9646EBF31795}">
  <dimension ref="A1:F56"/>
  <sheetViews>
    <sheetView topLeftCell="A46" workbookViewId="0">
      <selection activeCell="K12" sqref="K12"/>
    </sheetView>
  </sheetViews>
  <sheetFormatPr baseColWidth="10" defaultColWidth="11.44140625" defaultRowHeight="14.4" x14ac:dyDescent="0.3"/>
  <cols>
    <col min="1" max="1" width="4.109375" customWidth="1"/>
    <col min="2" max="2" width="46.6640625" customWidth="1"/>
    <col min="3" max="3" width="6.44140625" customWidth="1"/>
    <col min="4" max="4" width="7.88671875" customWidth="1"/>
    <col min="5" max="5" width="11.33203125" customWidth="1"/>
    <col min="6" max="6" width="13.44140625" customWidth="1"/>
  </cols>
  <sheetData>
    <row r="1" spans="1:6" ht="15" thickBot="1" x14ac:dyDescent="0.35"/>
    <row r="2" spans="1:6" x14ac:dyDescent="0.3">
      <c r="B2" s="40" t="s">
        <v>55</v>
      </c>
      <c r="C2" s="41"/>
      <c r="D2" s="41"/>
      <c r="E2" s="41"/>
      <c r="F2" s="42"/>
    </row>
    <row r="3" spans="1:6" ht="15" thickBot="1" x14ac:dyDescent="0.35">
      <c r="A3" s="3"/>
      <c r="B3" s="43"/>
      <c r="C3" s="44"/>
      <c r="D3" s="44"/>
      <c r="E3" s="44"/>
      <c r="F3" s="45"/>
    </row>
    <row r="4" spans="1:6" x14ac:dyDescent="0.3">
      <c r="A4" s="3"/>
    </row>
    <row r="5" spans="1:6" ht="27" x14ac:dyDescent="0.3">
      <c r="A5" s="1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</row>
    <row r="6" spans="1:6" x14ac:dyDescent="0.3">
      <c r="A6" s="1">
        <v>0</v>
      </c>
      <c r="B6" s="6" t="s">
        <v>112</v>
      </c>
      <c r="C6" s="31" t="s">
        <v>10</v>
      </c>
      <c r="D6" s="31">
        <v>1</v>
      </c>
      <c r="E6" s="31"/>
      <c r="F6" s="31">
        <f>D6*E6</f>
        <v>0</v>
      </c>
    </row>
    <row r="7" spans="1:6" x14ac:dyDescent="0.3">
      <c r="A7" s="2" t="s">
        <v>19</v>
      </c>
      <c r="B7" s="49" t="s">
        <v>20</v>
      </c>
      <c r="C7" s="50"/>
      <c r="D7" s="50"/>
      <c r="E7" s="50"/>
      <c r="F7" s="51"/>
    </row>
    <row r="8" spans="1:6" ht="15.6" x14ac:dyDescent="0.3">
      <c r="A8" s="1">
        <v>1</v>
      </c>
      <c r="B8" s="4" t="s">
        <v>56</v>
      </c>
      <c r="C8" s="5" t="s">
        <v>14</v>
      </c>
      <c r="D8" s="5">
        <f>27.2*0.6*0.4</f>
        <v>6.5280000000000005</v>
      </c>
      <c r="E8" s="8"/>
      <c r="F8" s="8">
        <f>D8*E8</f>
        <v>0</v>
      </c>
    </row>
    <row r="9" spans="1:6" ht="15.6" x14ac:dyDescent="0.3">
      <c r="A9" s="2">
        <v>2</v>
      </c>
      <c r="B9" s="4" t="s">
        <v>57</v>
      </c>
      <c r="C9" s="5" t="s">
        <v>14</v>
      </c>
      <c r="D9" s="5">
        <v>28.97</v>
      </c>
      <c r="E9" s="8"/>
      <c r="F9" s="8">
        <f>D9*E9</f>
        <v>0</v>
      </c>
    </row>
    <row r="10" spans="1:6" x14ac:dyDescent="0.3">
      <c r="A10" s="1">
        <v>3</v>
      </c>
      <c r="B10" s="4" t="s">
        <v>58</v>
      </c>
      <c r="C10" s="5" t="s">
        <v>12</v>
      </c>
      <c r="D10" s="5">
        <v>0.54400000000000004</v>
      </c>
      <c r="E10" s="8"/>
      <c r="F10" s="8">
        <f t="shared" ref="F10:F22" si="0">D10*E10</f>
        <v>0</v>
      </c>
    </row>
    <row r="11" spans="1:6" ht="15.6" x14ac:dyDescent="0.3">
      <c r="A11" s="2">
        <v>4</v>
      </c>
      <c r="B11" s="4" t="s">
        <v>59</v>
      </c>
      <c r="C11" s="5" t="s">
        <v>14</v>
      </c>
      <c r="D11" s="5">
        <v>5.984</v>
      </c>
      <c r="E11" s="8"/>
      <c r="F11" s="8">
        <f t="shared" si="0"/>
        <v>0</v>
      </c>
    </row>
    <row r="12" spans="1:6" ht="27" x14ac:dyDescent="0.3">
      <c r="A12" s="1">
        <v>5</v>
      </c>
      <c r="B12" s="4" t="s">
        <v>60</v>
      </c>
      <c r="C12" s="5" t="s">
        <v>12</v>
      </c>
      <c r="D12" s="5">
        <v>10.88</v>
      </c>
      <c r="E12" s="11"/>
      <c r="F12" s="8">
        <f t="shared" si="0"/>
        <v>0</v>
      </c>
    </row>
    <row r="13" spans="1:6" ht="15.6" x14ac:dyDescent="0.3">
      <c r="A13" s="2">
        <v>6</v>
      </c>
      <c r="B13" s="4" t="s">
        <v>61</v>
      </c>
      <c r="C13" s="5" t="s">
        <v>14</v>
      </c>
      <c r="D13" s="5">
        <v>1.0880000000000001</v>
      </c>
      <c r="E13" s="11"/>
      <c r="F13" s="8">
        <f t="shared" si="0"/>
        <v>0</v>
      </c>
    </row>
    <row r="14" spans="1:6" ht="53.4" x14ac:dyDescent="0.3">
      <c r="A14" s="1">
        <v>7</v>
      </c>
      <c r="B14" s="4" t="s">
        <v>62</v>
      </c>
      <c r="C14" s="5" t="s">
        <v>14</v>
      </c>
      <c r="D14" s="5">
        <v>4.8</v>
      </c>
      <c r="E14" s="11"/>
      <c r="F14" s="8">
        <f t="shared" si="0"/>
        <v>0</v>
      </c>
    </row>
    <row r="15" spans="1:6" ht="15.6" x14ac:dyDescent="0.3">
      <c r="A15" s="2">
        <v>8</v>
      </c>
      <c r="B15" s="4" t="s">
        <v>63</v>
      </c>
      <c r="C15" s="5" t="s">
        <v>14</v>
      </c>
      <c r="D15" s="5">
        <v>1.1200000000000001</v>
      </c>
      <c r="E15" s="11"/>
      <c r="F15" s="8">
        <f t="shared" si="0"/>
        <v>0</v>
      </c>
    </row>
    <row r="16" spans="1:6" ht="15.6" x14ac:dyDescent="0.3">
      <c r="A16" s="1">
        <v>9</v>
      </c>
      <c r="B16" s="4" t="s">
        <v>64</v>
      </c>
      <c r="C16" s="5" t="s">
        <v>14</v>
      </c>
      <c r="D16" s="5">
        <v>0.82</v>
      </c>
      <c r="E16" s="11"/>
      <c r="F16" s="8">
        <f t="shared" si="0"/>
        <v>0</v>
      </c>
    </row>
    <row r="17" spans="1:6" ht="27" x14ac:dyDescent="0.3">
      <c r="A17" s="2">
        <v>10</v>
      </c>
      <c r="B17" s="4" t="s">
        <v>65</v>
      </c>
      <c r="C17" s="5" t="s">
        <v>14</v>
      </c>
      <c r="D17" s="5">
        <v>0.41</v>
      </c>
      <c r="E17" s="11"/>
      <c r="F17" s="8">
        <f t="shared" si="0"/>
        <v>0</v>
      </c>
    </row>
    <row r="18" spans="1:6" ht="27" x14ac:dyDescent="0.3">
      <c r="A18" s="1">
        <v>11</v>
      </c>
      <c r="B18" s="4" t="s">
        <v>66</v>
      </c>
      <c r="C18" s="5" t="s">
        <v>14</v>
      </c>
      <c r="D18" s="5">
        <v>0.82</v>
      </c>
      <c r="E18" s="11"/>
      <c r="F18" s="8">
        <f t="shared" si="0"/>
        <v>0</v>
      </c>
    </row>
    <row r="19" spans="1:6" x14ac:dyDescent="0.3">
      <c r="A19" s="2">
        <v>12</v>
      </c>
      <c r="B19" s="4" t="s">
        <v>67</v>
      </c>
      <c r="C19" s="5" t="s">
        <v>12</v>
      </c>
      <c r="D19" s="5">
        <v>61.06</v>
      </c>
      <c r="E19" s="11"/>
      <c r="F19" s="8">
        <f t="shared" si="0"/>
        <v>0</v>
      </c>
    </row>
    <row r="20" spans="1:6" ht="15.6" x14ac:dyDescent="0.3">
      <c r="A20" s="1">
        <v>13</v>
      </c>
      <c r="B20" s="4" t="s">
        <v>68</v>
      </c>
      <c r="C20" s="5" t="s">
        <v>14</v>
      </c>
      <c r="D20" s="5">
        <v>0.49880000000000002</v>
      </c>
      <c r="E20" s="11"/>
      <c r="F20" s="8">
        <f t="shared" si="0"/>
        <v>0</v>
      </c>
    </row>
    <row r="21" spans="1:6" ht="27" x14ac:dyDescent="0.3">
      <c r="A21" s="2">
        <v>14</v>
      </c>
      <c r="B21" s="4" t="s">
        <v>69</v>
      </c>
      <c r="C21" s="5" t="s">
        <v>14</v>
      </c>
      <c r="D21" s="5">
        <v>1.38</v>
      </c>
      <c r="E21" s="11"/>
      <c r="F21" s="8">
        <f t="shared" si="0"/>
        <v>0</v>
      </c>
    </row>
    <row r="22" spans="1:6" x14ac:dyDescent="0.3">
      <c r="A22" s="1">
        <v>15</v>
      </c>
      <c r="B22" s="4" t="s">
        <v>26</v>
      </c>
      <c r="C22" s="5" t="s">
        <v>12</v>
      </c>
      <c r="D22" s="5">
        <v>404.16</v>
      </c>
      <c r="E22" s="11"/>
      <c r="F22" s="8">
        <f t="shared" si="0"/>
        <v>0</v>
      </c>
    </row>
    <row r="23" spans="1:6" x14ac:dyDescent="0.3">
      <c r="A23" s="1"/>
      <c r="B23" s="46" t="s">
        <v>27</v>
      </c>
      <c r="C23" s="47"/>
      <c r="D23" s="47"/>
      <c r="E23" s="48"/>
      <c r="F23" s="10">
        <f>SUM(F8:F22)</f>
        <v>0</v>
      </c>
    </row>
    <row r="24" spans="1:6" x14ac:dyDescent="0.3">
      <c r="A24" s="2" t="s">
        <v>28</v>
      </c>
      <c r="B24" s="49" t="s">
        <v>29</v>
      </c>
      <c r="C24" s="50"/>
      <c r="D24" s="50"/>
      <c r="E24" s="50"/>
      <c r="F24" s="51"/>
    </row>
    <row r="25" spans="1:6" ht="27" x14ac:dyDescent="0.3">
      <c r="A25" s="2">
        <v>1</v>
      </c>
      <c r="B25" s="4" t="s">
        <v>70</v>
      </c>
      <c r="C25" s="4" t="s">
        <v>31</v>
      </c>
      <c r="D25" s="4">
        <v>12.6</v>
      </c>
      <c r="E25" s="4"/>
      <c r="F25" s="8">
        <f>+D25*E25</f>
        <v>0</v>
      </c>
    </row>
    <row r="26" spans="1:6" ht="53.4" x14ac:dyDescent="0.3">
      <c r="A26" s="1">
        <v>2</v>
      </c>
      <c r="B26" s="4" t="s">
        <v>71</v>
      </c>
      <c r="C26" s="12" t="s">
        <v>31</v>
      </c>
      <c r="D26" s="12">
        <v>41.5</v>
      </c>
      <c r="E26" s="13"/>
      <c r="F26" s="8">
        <f>D26*E26</f>
        <v>0</v>
      </c>
    </row>
    <row r="27" spans="1:6" ht="40.200000000000003" x14ac:dyDescent="0.3">
      <c r="A27" s="2">
        <v>3</v>
      </c>
      <c r="B27" s="4" t="s">
        <v>72</v>
      </c>
      <c r="C27" s="12" t="s">
        <v>12</v>
      </c>
      <c r="D27" s="12">
        <v>48.97</v>
      </c>
      <c r="E27" s="13"/>
      <c r="F27" s="13">
        <f>D27*E27</f>
        <v>0</v>
      </c>
    </row>
    <row r="28" spans="1:6" ht="27" x14ac:dyDescent="0.3">
      <c r="A28" s="1">
        <v>4</v>
      </c>
      <c r="B28" s="15" t="s">
        <v>73</v>
      </c>
      <c r="C28" s="12" t="s">
        <v>12</v>
      </c>
      <c r="D28" s="12">
        <v>9.9600000000000009</v>
      </c>
      <c r="E28" s="13"/>
      <c r="F28" s="13">
        <f>D28*E28</f>
        <v>0</v>
      </c>
    </row>
    <row r="29" spans="1:6" x14ac:dyDescent="0.3">
      <c r="A29" s="1"/>
      <c r="B29" s="46" t="s">
        <v>36</v>
      </c>
      <c r="C29" s="47"/>
      <c r="D29" s="47"/>
      <c r="E29" s="48"/>
      <c r="F29" s="10">
        <f>SUM(F25:F28)</f>
        <v>0</v>
      </c>
    </row>
    <row r="30" spans="1:6" x14ac:dyDescent="0.3">
      <c r="A30" s="2" t="s">
        <v>37</v>
      </c>
      <c r="B30" s="46" t="s">
        <v>74</v>
      </c>
      <c r="C30" s="47"/>
      <c r="D30" s="47"/>
      <c r="E30" s="47"/>
      <c r="F30" s="48"/>
    </row>
    <row r="31" spans="1:6" ht="40.200000000000003" x14ac:dyDescent="0.3">
      <c r="A31" s="1">
        <v>1</v>
      </c>
      <c r="B31" s="4" t="s">
        <v>75</v>
      </c>
      <c r="C31" s="5" t="s">
        <v>41</v>
      </c>
      <c r="D31" s="5">
        <v>1</v>
      </c>
      <c r="E31" s="8"/>
      <c r="F31" s="8">
        <f>D31*E31</f>
        <v>0</v>
      </c>
    </row>
    <row r="32" spans="1:6" ht="40.200000000000003" x14ac:dyDescent="0.3">
      <c r="A32" s="1"/>
      <c r="B32" s="4" t="s">
        <v>76</v>
      </c>
      <c r="C32" s="5" t="s">
        <v>41</v>
      </c>
      <c r="D32" s="5">
        <v>4</v>
      </c>
      <c r="E32" s="8"/>
      <c r="F32" s="8">
        <f>D32*E32</f>
        <v>0</v>
      </c>
    </row>
    <row r="33" spans="1:6" ht="27" x14ac:dyDescent="0.3">
      <c r="A33" s="1">
        <v>2</v>
      </c>
      <c r="B33" s="4" t="s">
        <v>77</v>
      </c>
      <c r="C33" s="5" t="s">
        <v>41</v>
      </c>
      <c r="D33" s="5">
        <v>4</v>
      </c>
      <c r="E33" s="8"/>
      <c r="F33" s="8">
        <f t="shared" ref="F33" si="1">D33*E33</f>
        <v>0</v>
      </c>
    </row>
    <row r="34" spans="1:6" x14ac:dyDescent="0.3">
      <c r="A34" s="1"/>
      <c r="B34" s="46" t="s">
        <v>78</v>
      </c>
      <c r="C34" s="47"/>
      <c r="D34" s="47"/>
      <c r="E34" s="48"/>
      <c r="F34" s="10">
        <f>SUM(F31:F33)</f>
        <v>0</v>
      </c>
    </row>
    <row r="35" spans="1:6" x14ac:dyDescent="0.3">
      <c r="A35" s="2" t="s">
        <v>47</v>
      </c>
      <c r="B35" s="46" t="s">
        <v>38</v>
      </c>
      <c r="C35" s="47"/>
      <c r="D35" s="47"/>
      <c r="E35" s="47"/>
      <c r="F35" s="48"/>
    </row>
    <row r="36" spans="1:6" ht="40.200000000000003" x14ac:dyDescent="0.3">
      <c r="A36" s="2">
        <v>1</v>
      </c>
      <c r="B36" s="6" t="s">
        <v>79</v>
      </c>
      <c r="C36" s="8" t="s">
        <v>10</v>
      </c>
      <c r="D36" s="8">
        <v>1</v>
      </c>
      <c r="E36" s="8"/>
      <c r="F36" s="8">
        <f>D36*E36</f>
        <v>0</v>
      </c>
    </row>
    <row r="37" spans="1:6" ht="27" x14ac:dyDescent="0.3">
      <c r="A37" s="2">
        <v>4</v>
      </c>
      <c r="B37" s="6" t="s">
        <v>42</v>
      </c>
      <c r="C37" s="5" t="s">
        <v>41</v>
      </c>
      <c r="D37" s="7">
        <v>4</v>
      </c>
      <c r="E37" s="8"/>
      <c r="F37" s="9">
        <f t="shared" ref="F37:F42" si="2">D37*E37</f>
        <v>0</v>
      </c>
    </row>
    <row r="38" spans="1:6" ht="27" x14ac:dyDescent="0.3">
      <c r="A38" s="2">
        <v>5</v>
      </c>
      <c r="B38" s="6" t="s">
        <v>43</v>
      </c>
      <c r="C38" s="5" t="s">
        <v>41</v>
      </c>
      <c r="D38" s="7">
        <v>2</v>
      </c>
      <c r="E38" s="8"/>
      <c r="F38" s="9">
        <f t="shared" si="2"/>
        <v>0</v>
      </c>
    </row>
    <row r="39" spans="1:6" x14ac:dyDescent="0.3">
      <c r="A39" s="2">
        <v>6</v>
      </c>
      <c r="B39" s="6" t="s">
        <v>80</v>
      </c>
      <c r="C39" s="5" t="s">
        <v>41</v>
      </c>
      <c r="D39" s="7">
        <v>4</v>
      </c>
      <c r="E39" s="8"/>
      <c r="F39" s="9"/>
    </row>
    <row r="40" spans="1:6" ht="27" x14ac:dyDescent="0.3">
      <c r="A40" s="2">
        <v>7</v>
      </c>
      <c r="B40" s="6" t="s">
        <v>81</v>
      </c>
      <c r="C40" s="9" t="s">
        <v>82</v>
      </c>
      <c r="D40" s="9">
        <v>1</v>
      </c>
      <c r="E40" s="9"/>
      <c r="F40" s="9">
        <f t="shared" si="2"/>
        <v>0</v>
      </c>
    </row>
    <row r="41" spans="1:6" x14ac:dyDescent="0.3">
      <c r="A41" s="2">
        <v>8</v>
      </c>
      <c r="B41" s="6" t="s">
        <v>83</v>
      </c>
      <c r="C41" s="9" t="s">
        <v>41</v>
      </c>
      <c r="D41" s="9">
        <v>1</v>
      </c>
      <c r="E41" s="9"/>
      <c r="F41" s="9">
        <f t="shared" si="2"/>
        <v>0</v>
      </c>
    </row>
    <row r="42" spans="1:6" ht="27" x14ac:dyDescent="0.3">
      <c r="A42" s="2">
        <v>9</v>
      </c>
      <c r="B42" s="6" t="s">
        <v>84</v>
      </c>
      <c r="C42" s="9" t="s">
        <v>41</v>
      </c>
      <c r="D42" s="9">
        <v>2</v>
      </c>
      <c r="E42" s="9"/>
      <c r="F42" s="9">
        <f t="shared" si="2"/>
        <v>0</v>
      </c>
    </row>
    <row r="43" spans="1:6" x14ac:dyDescent="0.3">
      <c r="A43" s="1"/>
      <c r="B43" s="46" t="s">
        <v>46</v>
      </c>
      <c r="C43" s="47"/>
      <c r="D43" s="47"/>
      <c r="E43" s="48"/>
      <c r="F43" s="10">
        <f>SUM(F36:F42)</f>
        <v>0</v>
      </c>
    </row>
    <row r="44" spans="1:6" x14ac:dyDescent="0.3">
      <c r="A44" s="1" t="s">
        <v>85</v>
      </c>
      <c r="B44" s="46" t="s">
        <v>48</v>
      </c>
      <c r="C44" s="47"/>
      <c r="D44" s="47"/>
      <c r="E44" s="47"/>
      <c r="F44" s="48"/>
    </row>
    <row r="45" spans="1:6" ht="53.4" x14ac:dyDescent="0.3">
      <c r="A45" s="1">
        <v>1</v>
      </c>
      <c r="B45" s="4" t="s">
        <v>86</v>
      </c>
      <c r="C45" s="5" t="s">
        <v>50</v>
      </c>
      <c r="D45" s="5">
        <v>1</v>
      </c>
      <c r="E45" s="8"/>
      <c r="F45" s="8">
        <f>D45*E45</f>
        <v>0</v>
      </c>
    </row>
    <row r="46" spans="1:6" x14ac:dyDescent="0.3">
      <c r="A46" s="1">
        <v>2</v>
      </c>
      <c r="B46" s="4" t="s">
        <v>51</v>
      </c>
      <c r="C46" s="5" t="s">
        <v>10</v>
      </c>
      <c r="D46" s="5">
        <v>1</v>
      </c>
      <c r="E46" s="8"/>
      <c r="F46" s="8">
        <f>E46</f>
        <v>0</v>
      </c>
    </row>
    <row r="47" spans="1:6" x14ac:dyDescent="0.3">
      <c r="A47" s="1">
        <v>3</v>
      </c>
      <c r="B47" s="4" t="s">
        <v>87</v>
      </c>
      <c r="C47" s="5" t="s">
        <v>41</v>
      </c>
      <c r="D47" s="5">
        <v>1</v>
      </c>
      <c r="E47" s="8"/>
      <c r="F47" s="8">
        <f>E47</f>
        <v>0</v>
      </c>
    </row>
    <row r="48" spans="1:6" x14ac:dyDescent="0.3">
      <c r="A48" s="1"/>
      <c r="B48" s="4" t="s">
        <v>88</v>
      </c>
      <c r="C48" s="5" t="s">
        <v>41</v>
      </c>
      <c r="D48" s="5">
        <v>1</v>
      </c>
      <c r="E48" s="8"/>
      <c r="F48" s="8">
        <f>E48</f>
        <v>0</v>
      </c>
    </row>
    <row r="49" spans="1:6" ht="53.4" x14ac:dyDescent="0.3">
      <c r="A49" s="1">
        <v>4</v>
      </c>
      <c r="B49" s="4" t="s">
        <v>89</v>
      </c>
      <c r="C49" s="5" t="s">
        <v>41</v>
      </c>
      <c r="D49" s="5">
        <v>1</v>
      </c>
      <c r="E49" s="8"/>
      <c r="F49" s="8">
        <f t="shared" ref="F49" si="3">E49</f>
        <v>0</v>
      </c>
    </row>
    <row r="50" spans="1:6" x14ac:dyDescent="0.3">
      <c r="A50" s="1"/>
      <c r="B50" s="46" t="s">
        <v>53</v>
      </c>
      <c r="C50" s="47"/>
      <c r="D50" s="47"/>
      <c r="E50" s="48"/>
      <c r="F50" s="10">
        <f>SUM(F45:F49)</f>
        <v>0</v>
      </c>
    </row>
    <row r="51" spans="1:6" x14ac:dyDescent="0.3">
      <c r="A51" s="1" t="s">
        <v>90</v>
      </c>
      <c r="B51" s="46" t="s">
        <v>91</v>
      </c>
      <c r="C51" s="47"/>
      <c r="D51" s="47"/>
      <c r="E51" s="47"/>
      <c r="F51" s="48"/>
    </row>
    <row r="52" spans="1:6" ht="27" x14ac:dyDescent="0.3">
      <c r="A52" s="1">
        <v>1</v>
      </c>
      <c r="B52" s="4" t="s">
        <v>92</v>
      </c>
      <c r="C52" s="19" t="s">
        <v>12</v>
      </c>
      <c r="D52" s="8">
        <v>179.57</v>
      </c>
      <c r="E52" s="8"/>
      <c r="F52" s="8">
        <f>D52*E52</f>
        <v>0</v>
      </c>
    </row>
    <row r="53" spans="1:6" ht="27" x14ac:dyDescent="0.3">
      <c r="A53" s="1">
        <v>2</v>
      </c>
      <c r="B53" s="4" t="s">
        <v>93</v>
      </c>
      <c r="C53" s="5" t="s">
        <v>12</v>
      </c>
      <c r="D53" s="5">
        <v>68.23</v>
      </c>
      <c r="E53" s="8"/>
      <c r="F53" s="8">
        <f t="shared" ref="F53:F54" si="4">+D53*E53</f>
        <v>0</v>
      </c>
    </row>
    <row r="54" spans="1:6" ht="27" x14ac:dyDescent="0.3">
      <c r="A54" s="1">
        <v>3</v>
      </c>
      <c r="B54" s="4" t="s">
        <v>94</v>
      </c>
      <c r="C54" s="5" t="s">
        <v>12</v>
      </c>
      <c r="D54" s="5">
        <v>216.20599999999999</v>
      </c>
      <c r="E54" s="8"/>
      <c r="F54" s="8">
        <f t="shared" si="4"/>
        <v>0</v>
      </c>
    </row>
    <row r="55" spans="1:6" x14ac:dyDescent="0.3">
      <c r="A55" s="1"/>
      <c r="B55" s="58" t="s">
        <v>95</v>
      </c>
      <c r="C55" s="58"/>
      <c r="D55" s="58"/>
      <c r="E55" s="58"/>
      <c r="F55" s="10">
        <f>SUM(F52:F54)</f>
        <v>0</v>
      </c>
    </row>
    <row r="56" spans="1:6" x14ac:dyDescent="0.3">
      <c r="A56" s="8"/>
      <c r="B56" s="55" t="s">
        <v>54</v>
      </c>
      <c r="C56" s="56"/>
      <c r="D56" s="56"/>
      <c r="E56" s="57"/>
      <c r="F56" s="10">
        <f>+F55+F50+F43+F34+F29+F23+F6</f>
        <v>0</v>
      </c>
    </row>
  </sheetData>
  <mergeCells count="14">
    <mergeCell ref="B56:E56"/>
    <mergeCell ref="B43:E43"/>
    <mergeCell ref="B44:F44"/>
    <mergeCell ref="B50:E50"/>
    <mergeCell ref="B51:F51"/>
    <mergeCell ref="B55:E55"/>
    <mergeCell ref="B2:F3"/>
    <mergeCell ref="B7:F7"/>
    <mergeCell ref="B35:F35"/>
    <mergeCell ref="B23:E23"/>
    <mergeCell ref="B24:F24"/>
    <mergeCell ref="B29:E29"/>
    <mergeCell ref="B30:F30"/>
    <mergeCell ref="B34:E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598A-D41B-4C0B-BA8B-14DBCB701E2E}">
  <dimension ref="A2:L18"/>
  <sheetViews>
    <sheetView workbookViewId="0">
      <selection activeCell="B17" sqref="B17:F17"/>
    </sheetView>
  </sheetViews>
  <sheetFormatPr baseColWidth="10" defaultColWidth="11.44140625" defaultRowHeight="14.4" x14ac:dyDescent="0.3"/>
  <cols>
    <col min="1" max="1" width="4" customWidth="1"/>
    <col min="2" max="2" width="53.33203125" customWidth="1"/>
    <col min="7" max="7" width="13.109375" customWidth="1"/>
    <col min="12" max="12" width="11.6640625" bestFit="1" customWidth="1"/>
  </cols>
  <sheetData>
    <row r="2" spans="1:7" ht="15" thickBot="1" x14ac:dyDescent="0.35"/>
    <row r="3" spans="1:7" x14ac:dyDescent="0.3">
      <c r="B3" s="40" t="s">
        <v>116</v>
      </c>
      <c r="C3" s="41"/>
      <c r="D3" s="41"/>
      <c r="E3" s="41"/>
      <c r="F3" s="41"/>
      <c r="G3" s="42"/>
    </row>
    <row r="4" spans="1:7" ht="15" thickBot="1" x14ac:dyDescent="0.35">
      <c r="A4" s="3"/>
      <c r="B4" s="43"/>
      <c r="C4" s="44"/>
      <c r="D4" s="44"/>
      <c r="E4" s="44"/>
      <c r="F4" s="44"/>
      <c r="G4" s="45"/>
    </row>
    <row r="5" spans="1:7" x14ac:dyDescent="0.3">
      <c r="A5" s="3"/>
    </row>
    <row r="6" spans="1:7" ht="27" x14ac:dyDescent="0.3">
      <c r="A6" s="1" t="s">
        <v>1</v>
      </c>
      <c r="B6" s="14" t="s">
        <v>2</v>
      </c>
      <c r="C6" s="14" t="s">
        <v>3</v>
      </c>
      <c r="D6" s="14" t="s">
        <v>4</v>
      </c>
      <c r="E6" s="14" t="s">
        <v>114</v>
      </c>
      <c r="F6" s="14" t="s">
        <v>5</v>
      </c>
      <c r="G6" s="14" t="s">
        <v>6</v>
      </c>
    </row>
    <row r="7" spans="1:7" x14ac:dyDescent="0.3">
      <c r="A7" s="1">
        <v>0</v>
      </c>
      <c r="B7" s="22" t="s">
        <v>115</v>
      </c>
      <c r="C7" s="31" t="s">
        <v>10</v>
      </c>
      <c r="D7" s="31">
        <v>1</v>
      </c>
      <c r="E7" s="31">
        <v>1</v>
      </c>
      <c r="F7" s="31"/>
      <c r="G7" s="31">
        <f>E7*F7</f>
        <v>0</v>
      </c>
    </row>
    <row r="8" spans="1:7" x14ac:dyDescent="0.3">
      <c r="A8" s="2" t="s">
        <v>19</v>
      </c>
      <c r="B8" s="49" t="s">
        <v>20</v>
      </c>
      <c r="C8" s="50"/>
      <c r="D8" s="50"/>
      <c r="E8" s="50"/>
      <c r="F8" s="50"/>
      <c r="G8" s="51"/>
    </row>
    <row r="9" spans="1:7" ht="15.6" x14ac:dyDescent="0.3">
      <c r="A9" s="1">
        <v>1</v>
      </c>
      <c r="B9" s="4" t="s">
        <v>96</v>
      </c>
      <c r="C9" s="5" t="s">
        <v>14</v>
      </c>
      <c r="D9" s="5">
        <f>6*3.3*1.85</f>
        <v>36.629999999999995</v>
      </c>
      <c r="E9" s="5">
        <f>D9*1.375</f>
        <v>50.366249999999994</v>
      </c>
      <c r="F9" s="8"/>
      <c r="G9" s="8">
        <f>E9*F9</f>
        <v>0</v>
      </c>
    </row>
    <row r="10" spans="1:7" x14ac:dyDescent="0.3">
      <c r="A10" s="1">
        <v>2</v>
      </c>
      <c r="B10" s="4" t="s">
        <v>58</v>
      </c>
      <c r="C10" s="5" t="s">
        <v>12</v>
      </c>
      <c r="D10" s="5">
        <f>6*3.3*0.05</f>
        <v>0.98999999999999988</v>
      </c>
      <c r="E10" s="5">
        <f t="shared" ref="E10:E16" si="0">D10*1.375</f>
        <v>1.3612499999999998</v>
      </c>
      <c r="F10" s="8"/>
      <c r="G10" s="8">
        <f t="shared" ref="G10:G16" si="1">E10*F10</f>
        <v>0</v>
      </c>
    </row>
    <row r="11" spans="1:7" ht="27" x14ac:dyDescent="0.3">
      <c r="A11" s="1">
        <v>3</v>
      </c>
      <c r="B11" s="4" t="s">
        <v>97</v>
      </c>
      <c r="C11" s="5" t="s">
        <v>14</v>
      </c>
      <c r="D11" s="5">
        <f>6*3.3*0.2</f>
        <v>3.9599999999999995</v>
      </c>
      <c r="E11" s="5">
        <f t="shared" si="0"/>
        <v>5.4449999999999994</v>
      </c>
      <c r="F11" s="8"/>
      <c r="G11" s="8">
        <f t="shared" si="1"/>
        <v>0</v>
      </c>
    </row>
    <row r="12" spans="1:7" x14ac:dyDescent="0.3">
      <c r="A12" s="1">
        <v>4</v>
      </c>
      <c r="B12" s="4" t="s">
        <v>98</v>
      </c>
      <c r="C12" s="5" t="s">
        <v>12</v>
      </c>
      <c r="D12" s="5">
        <v>41.392000000000003</v>
      </c>
      <c r="E12" s="5">
        <f t="shared" si="0"/>
        <v>56.914000000000001</v>
      </c>
      <c r="F12" s="11"/>
      <c r="G12" s="8">
        <f t="shared" si="1"/>
        <v>0</v>
      </c>
    </row>
    <row r="13" spans="1:7" ht="15.6" x14ac:dyDescent="0.3">
      <c r="A13" s="1">
        <v>5</v>
      </c>
      <c r="B13" s="4" t="s">
        <v>99</v>
      </c>
      <c r="C13" s="5" t="s">
        <v>14</v>
      </c>
      <c r="D13" s="5">
        <f>17*0.2*0.32</f>
        <v>1.0880000000000001</v>
      </c>
      <c r="E13" s="5">
        <f t="shared" si="0"/>
        <v>1.496</v>
      </c>
      <c r="F13" s="11"/>
      <c r="G13" s="8">
        <f t="shared" si="1"/>
        <v>0</v>
      </c>
    </row>
    <row r="14" spans="1:7" ht="15.6" x14ac:dyDescent="0.3">
      <c r="A14" s="1">
        <v>6</v>
      </c>
      <c r="B14" s="4" t="s">
        <v>100</v>
      </c>
      <c r="C14" s="5" t="s">
        <v>14</v>
      </c>
      <c r="D14" s="5">
        <v>2.4359999999999999</v>
      </c>
      <c r="E14" s="5">
        <f t="shared" si="0"/>
        <v>3.3494999999999999</v>
      </c>
      <c r="F14" s="11"/>
      <c r="G14" s="8">
        <f t="shared" si="1"/>
        <v>0</v>
      </c>
    </row>
    <row r="15" spans="1:7" ht="15.6" x14ac:dyDescent="0.3">
      <c r="A15" s="1">
        <v>7</v>
      </c>
      <c r="B15" s="4" t="s">
        <v>63</v>
      </c>
      <c r="C15" s="5" t="s">
        <v>14</v>
      </c>
      <c r="D15" s="5">
        <v>0.71399999999999997</v>
      </c>
      <c r="E15" s="5">
        <f t="shared" si="0"/>
        <v>0.9817499999999999</v>
      </c>
      <c r="F15" s="11"/>
      <c r="G15" s="8">
        <f t="shared" si="1"/>
        <v>0</v>
      </c>
    </row>
    <row r="16" spans="1:7" ht="27" x14ac:dyDescent="0.3">
      <c r="A16" s="1">
        <v>8</v>
      </c>
      <c r="B16" s="4" t="s">
        <v>101</v>
      </c>
      <c r="C16" s="5" t="s">
        <v>12</v>
      </c>
      <c r="D16" s="5">
        <v>58.8</v>
      </c>
      <c r="E16" s="5">
        <f t="shared" si="0"/>
        <v>80.849999999999994</v>
      </c>
      <c r="F16" s="11"/>
      <c r="G16" s="8">
        <f t="shared" si="1"/>
        <v>0</v>
      </c>
    </row>
    <row r="17" spans="1:12" x14ac:dyDescent="0.3">
      <c r="A17" s="1"/>
      <c r="B17" s="46" t="s">
        <v>102</v>
      </c>
      <c r="C17" s="47"/>
      <c r="D17" s="47"/>
      <c r="E17" s="47"/>
      <c r="F17" s="48"/>
      <c r="G17" s="10">
        <f>SUM(G9:G16)+G7</f>
        <v>0</v>
      </c>
      <c r="L17" s="33"/>
    </row>
    <row r="18" spans="1:12" x14ac:dyDescent="0.3">
      <c r="B18" s="32" t="s">
        <v>113</v>
      </c>
      <c r="L18" s="33"/>
    </row>
  </sheetData>
  <mergeCells count="3">
    <mergeCell ref="B3:G4"/>
    <mergeCell ref="B8:G8"/>
    <mergeCell ref="B17:F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CDC1-6CA3-446F-96AE-4D35CD355452}">
  <dimension ref="B3:H11"/>
  <sheetViews>
    <sheetView workbookViewId="0">
      <selection activeCell="G25" sqref="G25"/>
    </sheetView>
  </sheetViews>
  <sheetFormatPr baseColWidth="10" defaultColWidth="11.44140625" defaultRowHeight="14.4" x14ac:dyDescent="0.3"/>
  <cols>
    <col min="2" max="2" width="27" customWidth="1"/>
    <col min="7" max="7" width="17.44140625" bestFit="1" customWidth="1"/>
    <col min="8" max="8" width="11.6640625" bestFit="1" customWidth="1"/>
  </cols>
  <sheetData>
    <row r="3" spans="2:8" ht="18" thickBot="1" x14ac:dyDescent="0.5">
      <c r="B3" s="39" t="s">
        <v>103</v>
      </c>
      <c r="C3" s="39"/>
      <c r="D3" s="39"/>
      <c r="E3" s="39"/>
      <c r="F3" s="39"/>
    </row>
    <row r="4" spans="2:8" ht="15" thickBot="1" x14ac:dyDescent="0.35">
      <c r="B4" s="37" t="s">
        <v>104</v>
      </c>
      <c r="C4" s="38"/>
      <c r="D4" s="38"/>
      <c r="E4" s="38"/>
      <c r="F4" s="38"/>
      <c r="G4" s="16" t="s">
        <v>6</v>
      </c>
    </row>
    <row r="5" spans="2:8" x14ac:dyDescent="0.3">
      <c r="B5" s="35" t="s">
        <v>105</v>
      </c>
      <c r="C5" s="36"/>
      <c r="D5" s="36"/>
      <c r="E5" s="36"/>
      <c r="F5" s="36"/>
      <c r="G5" s="17"/>
    </row>
    <row r="6" spans="2:8" x14ac:dyDescent="0.3">
      <c r="B6" s="35" t="s">
        <v>106</v>
      </c>
      <c r="C6" s="36"/>
      <c r="D6" s="36"/>
      <c r="E6" s="36"/>
      <c r="F6" s="36"/>
      <c r="G6" s="17">
        <f>'Abri de l''incinerateur'!F43</f>
        <v>0</v>
      </c>
    </row>
    <row r="7" spans="2:8" x14ac:dyDescent="0.3">
      <c r="B7" s="35" t="s">
        <v>107</v>
      </c>
      <c r="C7" s="36"/>
      <c r="D7" s="36"/>
      <c r="E7" s="36"/>
      <c r="F7" s="36"/>
      <c r="G7" s="17">
        <f>'Abri du stockage des dechets '!F56</f>
        <v>0</v>
      </c>
    </row>
    <row r="8" spans="2:8" x14ac:dyDescent="0.3">
      <c r="B8" s="26"/>
      <c r="C8" s="27" t="s">
        <v>108</v>
      </c>
      <c r="D8" s="27"/>
      <c r="E8" s="27"/>
      <c r="F8" s="27"/>
      <c r="G8" s="17">
        <f>'Fosse à cendre '!G17</f>
        <v>0</v>
      </c>
    </row>
    <row r="9" spans="2:8" x14ac:dyDescent="0.3">
      <c r="B9" s="35" t="s">
        <v>109</v>
      </c>
      <c r="C9" s="36"/>
      <c r="D9" s="36"/>
      <c r="E9" s="36"/>
      <c r="F9" s="36"/>
      <c r="G9" s="17">
        <f>SUM(G5:G7)</f>
        <v>0</v>
      </c>
    </row>
    <row r="10" spans="2:8" ht="15" thickBot="1" x14ac:dyDescent="0.35">
      <c r="B10" s="35" t="s">
        <v>110</v>
      </c>
      <c r="C10" s="36"/>
      <c r="D10" s="36"/>
      <c r="E10" s="36"/>
      <c r="F10" s="36"/>
      <c r="G10" s="17">
        <f>G9*0.18</f>
        <v>0</v>
      </c>
    </row>
    <row r="11" spans="2:8" ht="15" thickBot="1" x14ac:dyDescent="0.35">
      <c r="B11" s="37" t="s">
        <v>111</v>
      </c>
      <c r="C11" s="38"/>
      <c r="D11" s="38"/>
      <c r="E11" s="38"/>
      <c r="F11" s="38"/>
      <c r="G11" s="18">
        <f>+G9+G10</f>
        <v>0</v>
      </c>
      <c r="H11" s="34">
        <f>G11/655.957</f>
        <v>0</v>
      </c>
    </row>
  </sheetData>
  <mergeCells count="8">
    <mergeCell ref="B10:F10"/>
    <mergeCell ref="B11:F11"/>
    <mergeCell ref="B9:F9"/>
    <mergeCell ref="B3:F3"/>
    <mergeCell ref="B4:F4"/>
    <mergeCell ref="B5:F5"/>
    <mergeCell ref="B6:F6"/>
    <mergeCell ref="B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84FDA68FEA25C847A6128BBA7C1A6EC100DB6DE8DA9F5B134CB8F62B604C7D5447" ma:contentTypeVersion="30" ma:contentTypeDescription="" ma:contentTypeScope="" ma:versionID="5cb1f0a472ce065eb58514e7f75185e3">
  <xsd:schema xmlns:xsd="http://www.w3.org/2001/XMLSchema" xmlns:xs="http://www.w3.org/2001/XMLSchema" xmlns:p="http://schemas.microsoft.com/office/2006/metadata/properties" xmlns:ns1="http://schemas.microsoft.com/sharepoint/v3" xmlns:ns2="1c89b6ff-5735-4b3c-9dca-50e80957a65b" xmlns:ns3="14a9c00f-d9e3-4eb9-aad3-f69239d17d9c" xmlns:ns4="508ba6eb-9e09-4fd5-92f2-2d9921329f2d" xmlns:ns5="017ef222-b715-482d-b25e-e029bead7086" targetNamespace="http://schemas.microsoft.com/office/2006/metadata/properties" ma:root="true" ma:fieldsID="09118cccbf28464a601651fc606f7011" ns1:_="" ns2:_="" ns3:_="" ns4:_="" ns5:_="">
    <xsd:import namespace="http://schemas.microsoft.com/sharepoint/v3"/>
    <xsd:import namespace="1c89b6ff-5735-4b3c-9dca-50e80957a65b"/>
    <xsd:import namespace="14a9c00f-d9e3-4eb9-aad3-f69239d17d9c"/>
    <xsd:import namespace="508ba6eb-9e09-4fd5-92f2-2d9921329f2d"/>
    <xsd:import namespace="017ef222-b715-482d-b25e-e029bead708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o99d250c03344da181939f0145dbc023" minOccurs="0"/>
                <xsd:element ref="ns3:j50cb40f2a0941d2947e6bcbd5d19dce" minOccurs="0"/>
                <xsd:element ref="ns3:kecc0e8a0a3349c79c5d1d6e51bea7c3" minOccurs="0"/>
                <xsd:element ref="ns3:l9d65098618b4a8fbbe87718e7187e6b" minOccurs="0"/>
                <xsd:element ref="ns3:jcd7455606374210a964e5d7a999097a" minOccurs="0"/>
                <xsd:element ref="ns3:e2b781e9cad840cd89b90f5a7e989839" minOccurs="0"/>
                <xsd:element ref="ns4:_dlc_DocId" minOccurs="0"/>
                <xsd:element ref="ns4:_dlc_DocIdUrl" minOccurs="0"/>
                <xsd:element ref="ns4:_dlc_DocIdPersistId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OCR" minOccurs="0"/>
                <xsd:element ref="ns1:_ip_UnifiedCompliancePolicyProperties" minOccurs="0"/>
                <xsd:element ref="ns1:_ip_UnifiedCompliancePolicyUIAction" minOccurs="0"/>
                <xsd:element ref="ns5:MediaServiceObjectDetectorVersions" minOccurs="0"/>
                <xsd:element ref="ns5:MediaServiceSearchPropertie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9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4c7a6b74-e0c3-46af-9e55-7dedf737cce8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4c7a6b74-e0c3-46af-9e55-7dedf737cce8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0" nillable="true" ma:taxonomy="true" ma:internalName="o99d250c03344da181939f0145dbc023" ma:taxonomyFieldName="Document_Language" ma:displayName="Document_Language" ma:readOnly="false" ma:default="2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2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4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5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BFA|5c109890-987f-4e01-800e-8d3dbccbd13c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19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ef222-b715-482d-b25e-e029bead7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Balises d’image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MediaServiceOCR" ma:index="3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4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TaxCatchAll xmlns="1c89b6ff-5735-4b3c-9dca-50e80957a65b">
      <Value>2</Value>
      <Value>1</Value>
    </TaxCatchAll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BFA</TermName>
          <TermId xmlns="http://schemas.microsoft.com/office/infopath/2007/PartnerControls">5c109890-987f-4e01-800e-8d3dbccbd13c</TermId>
        </TermInfo>
      </Terms>
    </jcd7455606374210a964e5d7a999097a>
    <_ip_UnifiedCompliancePolicyProperties xmlns="http://schemas.microsoft.com/sharepoint/v3" xsi:nil="true"/>
    <j50cb40f2a0941d2947e6bcbd5d19dce xmlns="14a9c00f-d9e3-4eb9-aad3-f69239d17d9c">
      <Terms xmlns="http://schemas.microsoft.com/office/infopath/2007/PartnerControls"/>
    </j50cb40f2a0941d2947e6bcbd5d19dce>
    <kecc0e8a0a3349c79c5d1d6e51bea7c3 xmlns="14a9c00f-d9e3-4eb9-aad3-f69239d17d9c">
      <Terms xmlns="http://schemas.microsoft.com/office/infopath/2007/PartnerControls"/>
    </kecc0e8a0a3349c79c5d1d6e51bea7c3>
    <_dlc_DocId xmlns="508ba6eb-9e09-4fd5-92f2-2d9921329f2d">BFAENABEL-680963957-155546</_dlc_DocId>
    <_dlc_DocIdUrl xmlns="508ba6eb-9e09-4fd5-92f2-2d9921329f2d">
      <Url>https://enabelbe.sharepoint.com/sites/BFA/_layouts/15/DocIdRedir.aspx?ID=BFAENABEL-680963957-155546</Url>
      <Description>BFAENABEL-680963957-155546</Description>
    </_dlc_DocIdUrl>
    <lcf76f155ced4ddcb4097134ff3c332f xmlns="017ef222-b715-482d-b25e-e029bead7086">
      <Terms xmlns="http://schemas.microsoft.com/office/infopath/2007/PartnerControls"/>
    </lcf76f155ced4ddcb4097134ff3c332f>
    <e2b781e9cad840cd89b90f5a7e989839 xmlns="14a9c00f-d9e3-4eb9-aad3-f69239d17d9c">
      <Terms xmlns="http://schemas.microsoft.com/office/infopath/2007/PartnerControls"/>
    </e2b781e9cad840cd89b90f5a7e989839>
    <l9d65098618b4a8fbbe87718e7187e6b xmlns="14a9c00f-d9e3-4eb9-aad3-f69239d17d9c">
      <Terms xmlns="http://schemas.microsoft.com/office/infopath/2007/PartnerControls"/>
    </l9d65098618b4a8fbbe87718e7187e6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637D2E6-E8D9-4390-828F-D568E4FF2445}"/>
</file>

<file path=customXml/itemProps2.xml><?xml version="1.0" encoding="utf-8"?>
<ds:datastoreItem xmlns:ds="http://schemas.openxmlformats.org/officeDocument/2006/customXml" ds:itemID="{5B4F5573-1361-4DCD-87EC-B17096EA9A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4a9c00f-d9e3-4eb9-aad3-f69239d17d9c"/>
    <ds:schemaRef ds:uri="1c89b6ff-5735-4b3c-9dca-50e80957a65b"/>
    <ds:schemaRef ds:uri="dadf567c-1b5f-49a6-9ed4-d3788a8dc5cc"/>
    <ds:schemaRef ds:uri="508ba6eb-9e09-4fd5-92f2-2d9921329f2d"/>
    <ds:schemaRef ds:uri="017ef222-b715-482d-b25e-e029bead7086"/>
  </ds:schemaRefs>
</ds:datastoreItem>
</file>

<file path=customXml/itemProps3.xml><?xml version="1.0" encoding="utf-8"?>
<ds:datastoreItem xmlns:ds="http://schemas.openxmlformats.org/officeDocument/2006/customXml" ds:itemID="{8F2B85E7-820B-4484-94B0-6556A43606D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D446862-D23E-4E16-917E-953ADFEF9E0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Abri de l'incinerateur</vt:lpstr>
      <vt:lpstr>Abri du stockage des dechets </vt:lpstr>
      <vt:lpstr>Fosse à cendre </vt:lpstr>
      <vt:lpstr>RECAPITULATI DES TRAVAUX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HAMADO</dc:creator>
  <cp:keywords/>
  <dc:description/>
  <cp:lastModifiedBy>YAMEOGO, Marc</cp:lastModifiedBy>
  <cp:revision/>
  <dcterms:created xsi:type="dcterms:W3CDTF">2023-08-19T20:22:54Z</dcterms:created>
  <dcterms:modified xsi:type="dcterms:W3CDTF">2026-08-25T15:27:07Z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0x01010084FDA68FEA25C847A6128BBA7C1A6EC100DB6DE8DA9F5B134CB8F62B604C7D5447</vt:lpwstr>
  </property>
  <property fmtid="{D5CDD505-2E9C-101B-9397-08002B2CF9AE}" pid="3" name="Document_Language">
    <vt:lpwstr>2;#FR|e5b11214-e6fc-4287-b1cb-b050c041462c</vt:lpwstr>
  </property>
  <property fmtid="{D5CDD505-2E9C-101B-9397-08002B2CF9AE}" pid="4" name="Country">
    <vt:lpwstr>1;#BFA|5c109890-987f-4e01-800e-8d3dbccbd13c</vt:lpwstr>
  </property>
  <property fmtid="{D5CDD505-2E9C-101B-9397-08002B2CF9AE}" pid="5" name="_dlc_DocIdItemGuid">
    <vt:lpwstr>c5871851-5a7c-4ee8-b811-39e74cacff4f</vt:lpwstr>
  </property>
  <property fmtid="{D5CDD505-2E9C-101B-9397-08002B2CF9AE}" pid="6" name="MediaServiceImageTags">
    <vt:lpwstr/>
  </property>
  <property fmtid="{D5CDD505-2E9C-101B-9397-08002B2CF9AE}" pid="7" name="l9d65098618b4a8fbbe87718e7187e6b">
    <vt:lpwstr/>
  </property>
  <property fmtid="{D5CDD505-2E9C-101B-9397-08002B2CF9AE}" pid="8" name="Document_Type">
    <vt:lpwstr/>
  </property>
  <property fmtid="{D5CDD505-2E9C-101B-9397-08002B2CF9AE}" pid="9" name="Document_Status">
    <vt:lpwstr/>
  </property>
  <property fmtid="{D5CDD505-2E9C-101B-9397-08002B2CF9AE}" pid="10" name="Contract_reference">
    <vt:lpwstr/>
  </property>
  <property fmtid="{D5CDD505-2E9C-101B-9397-08002B2CF9AE}" pid="11" name="Project_code">
    <vt:lpwstr/>
  </property>
  <property fmtid="{D5CDD505-2E9C-101B-9397-08002B2CF9AE}" pid="12" name="e2b781e9cad840cd89b90f5a7e989839">
    <vt:lpwstr/>
  </property>
</Properties>
</file>